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0" windowWidth="12375" windowHeight="12780" activeTab="4"/>
  </bookViews>
  <sheets>
    <sheet name="2024 I. né." sheetId="1" r:id="rId1"/>
    <sheet name="2024 II. né." sheetId="2" r:id="rId2"/>
    <sheet name="2024 III. né." sheetId="3" r:id="rId3"/>
    <sheet name="2024. IV. né." sheetId="4" r:id="rId4"/>
    <sheet name="2024." sheetId="5" r:id="rId5"/>
  </sheets>
  <calcPr calcId="144525"/>
</workbook>
</file>

<file path=xl/calcChain.xml><?xml version="1.0" encoding="utf-8"?>
<calcChain xmlns="http://schemas.openxmlformats.org/spreadsheetml/2006/main">
  <c r="C15" i="4" l="1"/>
  <c r="C14" i="4"/>
  <c r="C24" i="4"/>
  <c r="C23" i="4"/>
  <c r="C22" i="4"/>
  <c r="C20" i="4"/>
  <c r="C19" i="4"/>
  <c r="B24" i="4"/>
  <c r="B23" i="4"/>
  <c r="B22" i="4"/>
  <c r="B20" i="4"/>
  <c r="B19" i="4"/>
  <c r="B15" i="4"/>
  <c r="B14" i="4"/>
  <c r="C15" i="3"/>
  <c r="C14" i="3"/>
  <c r="C24" i="3"/>
  <c r="C23" i="3"/>
  <c r="C22" i="3"/>
  <c r="C20" i="3"/>
  <c r="C19" i="3"/>
  <c r="B24" i="3"/>
  <c r="B22" i="3"/>
  <c r="B19" i="3"/>
  <c r="B15" i="3"/>
  <c r="B14" i="3"/>
  <c r="C15" i="2" l="1"/>
  <c r="C14" i="2"/>
  <c r="B15" i="2"/>
  <c r="B14" i="2"/>
  <c r="C24" i="2"/>
  <c r="C23" i="2"/>
  <c r="C22" i="2"/>
  <c r="C21" i="2"/>
  <c r="C19" i="2"/>
  <c r="B24" i="2"/>
  <c r="B22" i="2"/>
  <c r="B21" i="2"/>
  <c r="B19" i="2"/>
  <c r="C23" i="1"/>
  <c r="C24" i="1"/>
  <c r="C14" i="1"/>
  <c r="C22" i="1"/>
  <c r="C20" i="1"/>
  <c r="C19" i="1"/>
  <c r="B24" i="1"/>
  <c r="B22" i="1"/>
  <c r="B19" i="1"/>
  <c r="B15" i="1"/>
  <c r="B14" i="1"/>
  <c r="D9" i="1"/>
  <c r="C19" i="5" l="1"/>
  <c r="C20" i="5"/>
  <c r="C21" i="5"/>
  <c r="C22" i="5"/>
  <c r="C23" i="5"/>
  <c r="C24" i="5"/>
  <c r="B20" i="5"/>
  <c r="B21" i="5"/>
  <c r="B22" i="5"/>
  <c r="B23" i="5"/>
  <c r="B24" i="5"/>
  <c r="B19" i="5"/>
  <c r="C14" i="5"/>
  <c r="B15" i="5"/>
  <c r="B14" i="5"/>
  <c r="D9" i="5"/>
  <c r="D24" i="5" l="1"/>
  <c r="B13" i="5"/>
  <c r="D14" i="5"/>
  <c r="D21" i="5"/>
  <c r="C25" i="5"/>
  <c r="B25" i="5"/>
  <c r="D20" i="5"/>
  <c r="D23" i="5"/>
  <c r="D22" i="5"/>
  <c r="D19" i="5"/>
  <c r="D25" i="5" l="1"/>
  <c r="D9" i="4"/>
  <c r="D9" i="3" l="1"/>
  <c r="D9" i="2" l="1"/>
  <c r="C25" i="4" l="1"/>
  <c r="B25" i="4"/>
  <c r="D24" i="4"/>
  <c r="D23" i="4"/>
  <c r="D22" i="4"/>
  <c r="D21" i="4"/>
  <c r="D20" i="4"/>
  <c r="D19" i="4"/>
  <c r="D15" i="4"/>
  <c r="D14" i="4"/>
  <c r="C13" i="4"/>
  <c r="B13" i="4"/>
  <c r="D13" i="4" l="1"/>
  <c r="D25" i="4"/>
  <c r="C25" i="3"/>
  <c r="B25" i="3"/>
  <c r="D24" i="3"/>
  <c r="D23" i="3"/>
  <c r="D22" i="3"/>
  <c r="D21" i="3"/>
  <c r="D20" i="3"/>
  <c r="D19" i="3"/>
  <c r="D15" i="3"/>
  <c r="D14" i="3"/>
  <c r="C13" i="3"/>
  <c r="B13" i="3"/>
  <c r="C25" i="2"/>
  <c r="B25" i="2"/>
  <c r="D24" i="2"/>
  <c r="D23" i="2"/>
  <c r="D22" i="2"/>
  <c r="D21" i="2"/>
  <c r="D20" i="2"/>
  <c r="D19" i="2"/>
  <c r="D15" i="2"/>
  <c r="D14" i="2"/>
  <c r="C13" i="2"/>
  <c r="B13" i="2"/>
  <c r="D13" i="3" l="1"/>
  <c r="D25" i="3"/>
  <c r="D25" i="2"/>
  <c r="D13" i="2"/>
  <c r="D21" i="1" l="1"/>
  <c r="C25" i="1"/>
  <c r="C15" i="1" s="1"/>
  <c r="C15" i="5" s="1"/>
  <c r="D24" i="1"/>
  <c r="B25" i="1"/>
  <c r="C13" i="5" l="1"/>
  <c r="D15" i="5"/>
  <c r="D13" i="5" s="1"/>
  <c r="D20" i="1"/>
  <c r="D22" i="1"/>
  <c r="D23" i="1"/>
  <c r="D19" i="1"/>
  <c r="D15" i="1"/>
  <c r="D14" i="1"/>
  <c r="C13" i="1"/>
  <c r="B13" i="1"/>
  <c r="D25" i="1" l="1"/>
  <c r="D13" i="1"/>
</calcChain>
</file>

<file path=xl/sharedStrings.xml><?xml version="1.0" encoding="utf-8"?>
<sst xmlns="http://schemas.openxmlformats.org/spreadsheetml/2006/main" count="130" uniqueCount="33">
  <si>
    <t>Megnevezés</t>
  </si>
  <si>
    <t>Létszám (fő)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</si>
  <si>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</si>
  <si>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</si>
  <si>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</si>
  <si>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</si>
  <si>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</si>
  <si>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</si>
  <si>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Nem rendszeres személyi juttatások (Ft)</t>
  </si>
  <si>
    <t>Vezetők</t>
  </si>
  <si>
    <t>Nem vezetők</t>
  </si>
  <si>
    <t>Céljuttatás, teljesítményjuttatás, készenléti, ügyeleti, helyettesítési díj</t>
  </si>
  <si>
    <t>Költségtérítés és hozzájárulás ( közlekedési költségtérítés, ruházati költségtérítés, szemüveg-, fogászati, folyószámla- költségtérítés,egyéb)</t>
  </si>
  <si>
    <t>Összesen:</t>
  </si>
  <si>
    <t xml:space="preserve"> vezetők</t>
  </si>
  <si>
    <t>Büntetés-végrehajtási Szervezet Oktatási, Továbbképzési és Rehabilitációs Központja</t>
  </si>
  <si>
    <t>Jutalom, végkielégítés</t>
  </si>
  <si>
    <t>Szociális jellegű juttatás (lakhatási támogatás, szociális támogatás)</t>
  </si>
  <si>
    <t>Egyéb személyi juttatások</t>
  </si>
  <si>
    <t>Béren kívüli juttatások</t>
  </si>
  <si>
    <t>Engedélyezett állományi létszám 2024.03.31-én</t>
  </si>
  <si>
    <t>Munkajogi létszám 2024.03.31-én</t>
  </si>
  <si>
    <t>Személyi juttatás 2024.I.negyedév</t>
  </si>
  <si>
    <t>Személyi juttatás 2024.II.negyedév</t>
  </si>
  <si>
    <t>Engedélyezett állományi létszám 2024.06.30-án</t>
  </si>
  <si>
    <t>Munkajogi létszám 2024.06.30-án</t>
  </si>
  <si>
    <t>Engedélyezett állományi létszám 2024.09.30-án</t>
  </si>
  <si>
    <t>Munkajogi létszám 2024.09.30-án</t>
  </si>
  <si>
    <t>Személyi juttatás 2024.III.negyedév</t>
  </si>
  <si>
    <t>Engedélyezett állományi létszám 2024.12.31-én</t>
  </si>
  <si>
    <t>Munkajogi létszám 2024.12.31-én</t>
  </si>
  <si>
    <t>Személyi juttatás 2024.IV.negyedév</t>
  </si>
  <si>
    <t>Személyi juttatás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</si>
</sst>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20" fillId="0" borderId="19" xfId="0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1" fillId="0" borderId="0" xfId="0" applyFont="1"/>
    <xf numFmtId="0" fontId="18" fillId="0" borderId="0" xfId="0" applyFont="1" applyAlignment="1">
      <alignment vertical="center"/>
    </xf>
    <xf numFmtId="0" fontId="18" fillId="0" borderId="13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right" vertical="center" wrapText="1"/>
    </xf>
    <xf numFmtId="3" fontId="19" fillId="0" borderId="14" xfId="0" applyNumberFormat="1" applyFont="1" applyBorder="1" applyAlignment="1">
      <alignment horizontal="right" vertical="center" wrapText="1"/>
    </xf>
    <xf numFmtId="0" fontId="19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3" fontId="18" fillId="0" borderId="16" xfId="0" applyNumberFormat="1" applyFont="1" applyBorder="1" applyAlignment="1">
      <alignment horizontal="right" vertical="center" wrapText="1"/>
    </xf>
    <xf numFmtId="3" fontId="21" fillId="0" borderId="0" xfId="0" applyNumberFormat="1" applyFont="1"/>
    <xf numFmtId="0" fontId="18" fillId="0" borderId="1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19" fillId="0" borderId="24" xfId="0" applyNumberFormat="1" applyFont="1" applyBorder="1" applyAlignment="1">
      <alignment horizontal="right" vertical="center" wrapText="1"/>
    </xf>
    <xf numFmtId="3" fontId="19" fillId="0" borderId="25" xfId="0" applyNumberFormat="1" applyFont="1" applyBorder="1" applyAlignment="1">
      <alignment horizontal="right" vertical="center" wrapText="1"/>
    </xf>
    <xf numFmtId="3" fontId="19" fillId="0" borderId="20" xfId="0" applyNumberFormat="1" applyFont="1" applyBorder="1" applyAlignment="1">
      <alignment horizontal="right" vertical="center" wrapText="1"/>
    </xf>
    <xf numFmtId="3" fontId="19" fillId="0" borderId="22" xfId="0" applyNumberFormat="1" applyFont="1" applyBorder="1" applyAlignment="1">
      <alignment horizontal="right" vertical="center" wrapText="1"/>
    </xf>
    <xf numFmtId="0" fontId="18" fillId="0" borderId="17" xfId="0" applyFont="1" applyBorder="1" applyAlignment="1">
      <alignment vertical="center" wrapText="1"/>
    </xf>
    <xf numFmtId="3" fontId="19" fillId="0" borderId="18" xfId="0" applyNumberFormat="1" applyFont="1" applyBorder="1" applyAlignment="1">
      <alignment horizontal="right" vertical="center" wrapText="1"/>
    </xf>
    <xf numFmtId="3" fontId="19" fillId="0" borderId="21" xfId="0" applyNumberFormat="1" applyFont="1" applyBorder="1" applyAlignment="1">
      <alignment horizontal="right" vertical="center" wrapText="1"/>
    </xf>
    <xf numFmtId="3" fontId="19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18" fillId="0" borderId="28" xfId="0" applyFont="1" applyBorder="1" applyAlignment="1">
      <alignment horizontal="center" vertical="center" wrapText="1"/>
    </xf>
    <xf numFmtId="3" fontId="19" fillId="0" borderId="29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 wrapText="1"/>
    </xf>
    <xf numFmtId="3" fontId="19" fillId="0" borderId="30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(1)" xfId="18" builtinId="29" customBuiltin="1"/>
    <cellStyle name="Jelölőszín (2)" xfId="22" builtinId="33" customBuiltin="1"/>
    <cellStyle name="Jelölőszín (3)" xfId="26" builtinId="37" customBuiltin="1"/>
    <cellStyle name="Jelölőszín (4)" xfId="30" builtinId="41" customBuiltin="1"/>
    <cellStyle name="Jelölőszín (5)" xfId="34" builtinId="45" customBuiltin="1"/>
    <cellStyle name="Jelölőszín (6)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9" sqref="D9"/>
    </sheetView>
  </sheetViews>
  <sheetFormatPr defaultRowHeight="15" x14ac:dyDescent="0.25"/>
  <cols>
    <col min="1" max="1" width="35.42578125" customWidth="1"/>
    <col min="2" max="2" width="16.85546875" customWidth="1"/>
    <col min="3" max="3" width="18.5703125" customWidth="1"/>
    <col min="4" max="4" width="15.85546875" customWidth="1"/>
    <col min="5" max="5" width="14.28515625" bestFit="1" customWidth="1"/>
  </cols>
  <sheetData>
    <row r="1" spans="1:6" ht="15.75" x14ac:dyDescent="0.25">
      <c r="A1" s="8" t="s">
        <v>15</v>
      </c>
      <c r="B1" s="1"/>
      <c r="C1" s="1"/>
      <c r="D1" s="1"/>
      <c r="E1" s="1"/>
    </row>
    <row r="2" spans="1:6" ht="15.6" x14ac:dyDescent="0.3">
      <c r="A2" s="7"/>
      <c r="B2" s="7"/>
      <c r="C2" s="7"/>
      <c r="D2" s="7"/>
      <c r="E2" s="7"/>
      <c r="F2" s="7"/>
    </row>
    <row r="3" spans="1:6" ht="15.75" x14ac:dyDescent="0.25">
      <c r="A3" s="8" t="s">
        <v>22</v>
      </c>
      <c r="B3" s="8"/>
      <c r="C3" s="4"/>
      <c r="D3" s="4"/>
      <c r="E3" s="7"/>
      <c r="F3" s="7"/>
    </row>
    <row r="4" spans="1:6" ht="16.149999999999999" thickBot="1" x14ac:dyDescent="0.35">
      <c r="A4" s="4"/>
      <c r="B4" s="4"/>
      <c r="C4" s="4"/>
      <c r="D4" s="4"/>
      <c r="E4" s="7"/>
      <c r="F4" s="7"/>
    </row>
    <row r="5" spans="1:6" ht="16.5" thickBot="1" x14ac:dyDescent="0.3">
      <c r="A5" s="22" t="s">
        <v>0</v>
      </c>
      <c r="B5" s="23"/>
      <c r="C5" s="24"/>
      <c r="D5" s="9" t="s">
        <v>1</v>
      </c>
      <c r="E5" s="7"/>
      <c r="F5" s="7"/>
    </row>
    <row r="6" spans="1:6" ht="16.5" thickBot="1" x14ac:dyDescent="0.3">
      <c r="A6" s="39" t="s">
        <v>20</v>
      </c>
      <c r="B6" s="40"/>
      <c r="C6" s="41"/>
      <c r="D6" s="10">
        <v>195</v>
      </c>
      <c r="E6" s="7"/>
      <c r="F6" s="7"/>
    </row>
    <row r="7" spans="1:6" ht="16.5" thickBot="1" x14ac:dyDescent="0.3">
      <c r="A7" s="42" t="s">
        <v>21</v>
      </c>
      <c r="B7" s="43"/>
      <c r="C7" s="44"/>
      <c r="D7" s="10">
        <v>177</v>
      </c>
      <c r="E7" s="7"/>
      <c r="F7" s="7"/>
    </row>
    <row r="8" spans="1:6" ht="16.5" thickBot="1" x14ac:dyDescent="0.3">
      <c r="A8" s="45" t="s">
        <v>2</v>
      </c>
      <c r="B8" s="46"/>
      <c r="C8" s="47"/>
      <c r="D8" s="10">
        <v>9</v>
      </c>
      <c r="E8" s="3"/>
      <c r="F8" s="7"/>
    </row>
    <row r="9" spans="1:6" ht="16.5" thickBot="1" x14ac:dyDescent="0.3">
      <c r="A9" s="45" t="s">
        <v>3</v>
      </c>
      <c r="B9" s="46"/>
      <c r="C9" s="47"/>
      <c r="D9" s="10">
        <f>+D7-D8</f>
        <v>168</v>
      </c>
      <c r="E9" s="4"/>
      <c r="F9" s="7"/>
    </row>
    <row r="10" spans="1:6" ht="15.6" x14ac:dyDescent="0.3">
      <c r="A10" s="4"/>
      <c r="B10" s="4"/>
      <c r="C10" s="4"/>
      <c r="D10" s="4"/>
      <c r="E10" s="4"/>
      <c r="F10" s="7"/>
    </row>
    <row r="11" spans="1:6" ht="16.149999999999999" thickBot="1" x14ac:dyDescent="0.35">
      <c r="A11" s="4"/>
      <c r="B11" s="4"/>
      <c r="C11" s="4"/>
      <c r="D11" s="4"/>
      <c r="E11" s="7"/>
      <c r="F11" s="7"/>
    </row>
    <row r="12" spans="1:6" ht="32.25" thickBot="1" x14ac:dyDescent="0.3">
      <c r="A12" s="19" t="s">
        <v>0</v>
      </c>
      <c r="B12" s="21" t="s">
        <v>4</v>
      </c>
      <c r="C12" s="21" t="s">
        <v>5</v>
      </c>
      <c r="D12" s="20" t="s">
        <v>6</v>
      </c>
      <c r="F12" s="7"/>
    </row>
    <row r="13" spans="1:6" ht="16.5" thickBot="1" x14ac:dyDescent="0.3">
      <c r="A13" s="30" t="s">
        <v>7</v>
      </c>
      <c r="B13" s="31">
        <f>+B14+B15</f>
        <v>305779417</v>
      </c>
      <c r="C13" s="31">
        <f>+C14+C15</f>
        <v>16164262</v>
      </c>
      <c r="D13" s="32">
        <f>+D14+D15</f>
        <v>321943679</v>
      </c>
      <c r="F13" s="7"/>
    </row>
    <row r="14" spans="1:6" ht="15.75" x14ac:dyDescent="0.25">
      <c r="A14" s="5" t="s">
        <v>14</v>
      </c>
      <c r="B14" s="28">
        <f>12046754+11075692+11075692</f>
        <v>34198138</v>
      </c>
      <c r="C14" s="28">
        <f>B25</f>
        <v>459881</v>
      </c>
      <c r="D14" s="29">
        <f>+B14+C14</f>
        <v>34658019</v>
      </c>
      <c r="F14" s="7"/>
    </row>
    <row r="15" spans="1:6" ht="16.5" thickBot="1" x14ac:dyDescent="0.3">
      <c r="A15" s="6" t="s">
        <v>3</v>
      </c>
      <c r="B15" s="26">
        <f>84942659+87970795+98667825</f>
        <v>271581279</v>
      </c>
      <c r="C15" s="26">
        <f>C25</f>
        <v>15704381</v>
      </c>
      <c r="D15" s="27">
        <f>+B15+C15</f>
        <v>287285660</v>
      </c>
      <c r="F15" s="7"/>
    </row>
    <row r="16" spans="1:6" ht="15.6" x14ac:dyDescent="0.3">
      <c r="A16" s="4"/>
      <c r="B16" s="4"/>
      <c r="C16" s="4"/>
      <c r="D16" s="4"/>
      <c r="E16" s="7"/>
      <c r="F16" s="7"/>
    </row>
    <row r="17" spans="1:6" ht="16.149999999999999" thickBot="1" x14ac:dyDescent="0.35">
      <c r="A17" s="4"/>
      <c r="B17" s="4"/>
      <c r="C17" s="4"/>
      <c r="D17" s="4"/>
      <c r="E17" s="7"/>
      <c r="F17" s="7"/>
    </row>
    <row r="18" spans="1:6" ht="32.25" thickBot="1" x14ac:dyDescent="0.3">
      <c r="A18" s="11" t="s">
        <v>8</v>
      </c>
      <c r="B18" s="11" t="s">
        <v>9</v>
      </c>
      <c r="C18" s="11" t="s">
        <v>10</v>
      </c>
      <c r="D18" s="12" t="s">
        <v>6</v>
      </c>
      <c r="E18" s="7"/>
      <c r="F18" s="7"/>
    </row>
    <row r="19" spans="1:6" ht="32.25" thickBot="1" x14ac:dyDescent="0.3">
      <c r="A19" s="15" t="s">
        <v>11</v>
      </c>
      <c r="B19" s="13">
        <f>38650+38650+38650</f>
        <v>115950</v>
      </c>
      <c r="C19" s="13">
        <f>115950+330142+115950-B19</f>
        <v>446092</v>
      </c>
      <c r="D19" s="14">
        <f>+B19+C19</f>
        <v>562042</v>
      </c>
      <c r="E19" s="7"/>
      <c r="F19" s="7"/>
    </row>
    <row r="20" spans="1:6" ht="16.5" thickBot="1" x14ac:dyDescent="0.3">
      <c r="A20" s="15" t="s">
        <v>16</v>
      </c>
      <c r="B20" s="13">
        <v>58647</v>
      </c>
      <c r="C20" s="13">
        <f>2763615+1591878-B20</f>
        <v>4296846</v>
      </c>
      <c r="D20" s="14">
        <f t="shared" ref="D20:D24" si="0">+B20+C20</f>
        <v>4355493</v>
      </c>
      <c r="E20" s="7"/>
      <c r="F20" s="7"/>
    </row>
    <row r="21" spans="1:6" s="2" customFormat="1" ht="16.5" thickBot="1" x14ac:dyDescent="0.3">
      <c r="A21" s="15" t="s">
        <v>19</v>
      </c>
      <c r="B21" s="13"/>
      <c r="C21" s="13"/>
      <c r="D21" s="14">
        <f t="shared" si="0"/>
        <v>0</v>
      </c>
      <c r="E21" s="7"/>
      <c r="F21" s="7"/>
    </row>
    <row r="22" spans="1:6" ht="63.75" thickBot="1" x14ac:dyDescent="0.3">
      <c r="A22" s="15" t="s">
        <v>12</v>
      </c>
      <c r="B22" s="13">
        <f>74448+77652+71694</f>
        <v>223794</v>
      </c>
      <c r="C22" s="13">
        <f>803067+957946+939845+999-B22</f>
        <v>2478063</v>
      </c>
      <c r="D22" s="14">
        <f t="shared" si="0"/>
        <v>2701857</v>
      </c>
      <c r="E22" s="7"/>
      <c r="F22" s="7"/>
    </row>
    <row r="23" spans="1:6" ht="45.75" customHeight="1" thickBot="1" x14ac:dyDescent="0.3">
      <c r="A23" s="15" t="s">
        <v>17</v>
      </c>
      <c r="B23" s="13"/>
      <c r="C23" s="13">
        <f>504953+459504+290692</f>
        <v>1255149</v>
      </c>
      <c r="D23" s="14">
        <f t="shared" si="0"/>
        <v>1255149</v>
      </c>
      <c r="E23" s="7"/>
      <c r="F23" s="7"/>
    </row>
    <row r="24" spans="1:6" s="2" customFormat="1" ht="45.75" customHeight="1" thickBot="1" x14ac:dyDescent="0.3">
      <c r="A24" s="15" t="s">
        <v>18</v>
      </c>
      <c r="B24" s="13">
        <f>26450+35040</f>
        <v>61490</v>
      </c>
      <c r="C24" s="13">
        <f>946643+380627+1281871-B24+4680580</f>
        <v>7228231</v>
      </c>
      <c r="D24" s="14">
        <f t="shared" si="0"/>
        <v>7289721</v>
      </c>
      <c r="E24" s="7"/>
      <c r="F24" s="7"/>
    </row>
    <row r="25" spans="1:6" ht="16.5" thickBot="1" x14ac:dyDescent="0.3">
      <c r="A25" s="16" t="s">
        <v>13</v>
      </c>
      <c r="B25" s="17">
        <f>SUM(B19:B24)</f>
        <v>459881</v>
      </c>
      <c r="C25" s="17">
        <f>SUM(C19:C24)</f>
        <v>15704381</v>
      </c>
      <c r="D25" s="17">
        <f>SUM(D19:D24)</f>
        <v>16164262</v>
      </c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18"/>
      <c r="E27" s="7"/>
      <c r="F27" s="7"/>
    </row>
    <row r="28" spans="1:6" x14ac:dyDescent="0.25">
      <c r="A28" s="2"/>
      <c r="B28" s="2"/>
      <c r="C28" s="2"/>
      <c r="D28" s="2"/>
      <c r="E28" s="2"/>
    </row>
    <row r="37" spans="1:1" x14ac:dyDescent="0.25">
      <c r="A37" s="25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9" sqref="D9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8" t="s">
        <v>15</v>
      </c>
    </row>
    <row r="2" spans="1:6" ht="15.6" x14ac:dyDescent="0.3">
      <c r="A2" s="7"/>
      <c r="B2" s="7"/>
      <c r="C2" s="7"/>
      <c r="D2" s="7"/>
      <c r="E2" s="7"/>
      <c r="F2" s="7"/>
    </row>
    <row r="3" spans="1:6" ht="15.75" x14ac:dyDescent="0.25">
      <c r="A3" s="8" t="s">
        <v>23</v>
      </c>
      <c r="B3" s="8"/>
      <c r="C3" s="4"/>
      <c r="D3" s="4"/>
      <c r="E3" s="7"/>
      <c r="F3" s="7"/>
    </row>
    <row r="4" spans="1:6" ht="16.149999999999999" thickBot="1" x14ac:dyDescent="0.35">
      <c r="A4" s="4"/>
      <c r="B4" s="4"/>
      <c r="C4" s="4"/>
      <c r="D4" s="4"/>
      <c r="E4" s="7"/>
      <c r="F4" s="7"/>
    </row>
    <row r="5" spans="1:6" ht="16.5" thickBot="1" x14ac:dyDescent="0.3">
      <c r="A5" s="22" t="s">
        <v>0</v>
      </c>
      <c r="B5" s="23"/>
      <c r="C5" s="24"/>
      <c r="D5" s="9" t="s">
        <v>1</v>
      </c>
      <c r="E5" s="7"/>
      <c r="F5" s="7"/>
    </row>
    <row r="6" spans="1:6" ht="16.5" thickBot="1" x14ac:dyDescent="0.3">
      <c r="A6" s="39" t="s">
        <v>24</v>
      </c>
      <c r="B6" s="40"/>
      <c r="C6" s="41"/>
      <c r="D6" s="10">
        <v>195</v>
      </c>
      <c r="E6" s="7"/>
      <c r="F6" s="7"/>
    </row>
    <row r="7" spans="1:6" ht="16.5" thickBot="1" x14ac:dyDescent="0.3">
      <c r="A7" s="42" t="s">
        <v>25</v>
      </c>
      <c r="B7" s="43"/>
      <c r="C7" s="44"/>
      <c r="D7" s="10">
        <v>175</v>
      </c>
      <c r="E7" s="7"/>
      <c r="F7" s="7"/>
    </row>
    <row r="8" spans="1:6" ht="16.5" thickBot="1" x14ac:dyDescent="0.3">
      <c r="A8" s="45" t="s">
        <v>2</v>
      </c>
      <c r="B8" s="46"/>
      <c r="C8" s="47"/>
      <c r="D8" s="10">
        <v>9</v>
      </c>
      <c r="E8" s="3"/>
      <c r="F8" s="7"/>
    </row>
    <row r="9" spans="1:6" ht="16.5" thickBot="1" x14ac:dyDescent="0.3">
      <c r="A9" s="45" t="s">
        <v>3</v>
      </c>
      <c r="B9" s="46"/>
      <c r="C9" s="47"/>
      <c r="D9" s="10">
        <f>+D7-D8</f>
        <v>166</v>
      </c>
      <c r="E9" s="4"/>
      <c r="F9" s="7"/>
    </row>
    <row r="10" spans="1:6" ht="15.6" x14ac:dyDescent="0.3">
      <c r="A10" s="4"/>
      <c r="B10" s="4"/>
      <c r="C10" s="4"/>
      <c r="D10" s="4"/>
      <c r="E10" s="4"/>
      <c r="F10" s="7"/>
    </row>
    <row r="11" spans="1:6" ht="16.149999999999999" thickBot="1" x14ac:dyDescent="0.35">
      <c r="A11" s="4"/>
      <c r="B11" s="4"/>
      <c r="C11" s="4"/>
      <c r="D11" s="4"/>
      <c r="E11" s="7"/>
      <c r="F11" s="7"/>
    </row>
    <row r="12" spans="1:6" ht="32.25" thickBot="1" x14ac:dyDescent="0.3">
      <c r="A12" s="19" t="s">
        <v>0</v>
      </c>
      <c r="B12" s="21" t="s">
        <v>4</v>
      </c>
      <c r="C12" s="21" t="s">
        <v>5</v>
      </c>
      <c r="D12" s="20" t="s">
        <v>6</v>
      </c>
      <c r="F12" s="7"/>
    </row>
    <row r="13" spans="1:6" ht="16.5" thickBot="1" x14ac:dyDescent="0.3">
      <c r="A13" s="30" t="s">
        <v>7</v>
      </c>
      <c r="B13" s="31">
        <f>+B14+B15</f>
        <v>321002333</v>
      </c>
      <c r="C13" s="31">
        <f>+C14+C15</f>
        <v>62350875</v>
      </c>
      <c r="D13" s="32">
        <f>+D14+D15</f>
        <v>383353208</v>
      </c>
      <c r="F13" s="7"/>
    </row>
    <row r="14" spans="1:6" ht="15.75" x14ac:dyDescent="0.25">
      <c r="A14" s="5" t="s">
        <v>14</v>
      </c>
      <c r="B14" s="28">
        <f>11216538+9942362+9651692</f>
        <v>30810592</v>
      </c>
      <c r="C14" s="28">
        <f>B25</f>
        <v>5966744</v>
      </c>
      <c r="D14" s="29">
        <f>+B14+C14</f>
        <v>36777336</v>
      </c>
      <c r="F14" s="7"/>
    </row>
    <row r="15" spans="1:6" ht="16.5" thickBot="1" x14ac:dyDescent="0.3">
      <c r="A15" s="6" t="s">
        <v>3</v>
      </c>
      <c r="B15" s="26">
        <f>97135178+96844493+96212070</f>
        <v>290191741</v>
      </c>
      <c r="C15" s="26">
        <f>+C25</f>
        <v>56384131</v>
      </c>
      <c r="D15" s="27">
        <f>+B15+C15</f>
        <v>346575872</v>
      </c>
      <c r="F15" s="7"/>
    </row>
    <row r="16" spans="1:6" ht="15.6" x14ac:dyDescent="0.3">
      <c r="A16" s="4"/>
      <c r="B16" s="4"/>
      <c r="C16" s="4"/>
      <c r="D16" s="4"/>
      <c r="E16" s="7"/>
      <c r="F16" s="7"/>
    </row>
    <row r="17" spans="1:6" ht="16.149999999999999" thickBot="1" x14ac:dyDescent="0.35">
      <c r="A17" s="4"/>
      <c r="B17" s="4"/>
      <c r="C17" s="4"/>
      <c r="D17" s="4"/>
      <c r="E17" s="7"/>
      <c r="F17" s="7"/>
    </row>
    <row r="18" spans="1:6" ht="32.25" thickBot="1" x14ac:dyDescent="0.3">
      <c r="A18" s="11" t="s">
        <v>8</v>
      </c>
      <c r="B18" s="11" t="s">
        <v>9</v>
      </c>
      <c r="C18" s="11" t="s">
        <v>10</v>
      </c>
      <c r="D18" s="12" t="s">
        <v>6</v>
      </c>
      <c r="E18" s="7"/>
      <c r="F18" s="7"/>
    </row>
    <row r="19" spans="1:6" ht="32.25" thickBot="1" x14ac:dyDescent="0.3">
      <c r="A19" s="15" t="s">
        <v>11</v>
      </c>
      <c r="B19" s="13">
        <f>1360150+973650+38650</f>
        <v>2372450</v>
      </c>
      <c r="C19" s="13">
        <f>555627+5191225+7487069-B19</f>
        <v>10861471</v>
      </c>
      <c r="D19" s="14">
        <f>+B19+C19</f>
        <v>13233921</v>
      </c>
      <c r="E19" s="7"/>
      <c r="F19" s="7"/>
    </row>
    <row r="20" spans="1:6" ht="16.5" thickBot="1" x14ac:dyDescent="0.3">
      <c r="A20" s="15" t="s">
        <v>16</v>
      </c>
      <c r="B20" s="13"/>
      <c r="C20" s="13">
        <v>223368</v>
      </c>
      <c r="D20" s="14">
        <f t="shared" ref="D20:D24" si="0">+B20+C20</f>
        <v>223368</v>
      </c>
      <c r="E20" s="7"/>
      <c r="F20" s="7"/>
    </row>
    <row r="21" spans="1:6" ht="16.5" thickBot="1" x14ac:dyDescent="0.3">
      <c r="A21" s="15" t="s">
        <v>19</v>
      </c>
      <c r="B21" s="13">
        <f>1496754+6404</f>
        <v>1503158</v>
      </c>
      <c r="C21" s="13">
        <f>26299336+309936-66172</f>
        <v>26543100</v>
      </c>
      <c r="D21" s="14">
        <f t="shared" si="0"/>
        <v>28046258</v>
      </c>
      <c r="E21" s="7"/>
      <c r="F21" s="7"/>
    </row>
    <row r="22" spans="1:6" ht="63.75" thickBot="1" x14ac:dyDescent="0.3">
      <c r="A22" s="15" t="s">
        <v>12</v>
      </c>
      <c r="B22" s="13">
        <f>108951+446212+52596</f>
        <v>607759</v>
      </c>
      <c r="C22" s="13">
        <f>992545+5124179+954423+5328-B22</f>
        <v>6468716</v>
      </c>
      <c r="D22" s="14">
        <f t="shared" si="0"/>
        <v>7076475</v>
      </c>
      <c r="E22" s="7"/>
      <c r="F22" s="7"/>
    </row>
    <row r="23" spans="1:6" ht="45.75" customHeight="1" thickBot="1" x14ac:dyDescent="0.3">
      <c r="A23" s="15" t="s">
        <v>17</v>
      </c>
      <c r="B23" s="13"/>
      <c r="C23" s="13">
        <f>483169+530850+333550</f>
        <v>1347569</v>
      </c>
      <c r="D23" s="14">
        <f t="shared" si="0"/>
        <v>1347569</v>
      </c>
      <c r="E23" s="7"/>
      <c r="F23" s="7"/>
    </row>
    <row r="24" spans="1:6" ht="45.75" customHeight="1" thickBot="1" x14ac:dyDescent="0.3">
      <c r="A24" s="15" t="s">
        <v>18</v>
      </c>
      <c r="B24" s="13">
        <f>1439407+17520+26450</f>
        <v>1483377</v>
      </c>
      <c r="C24" s="13">
        <f>5960152+2735277+3727855-B24</f>
        <v>10939907</v>
      </c>
      <c r="D24" s="14">
        <f t="shared" si="0"/>
        <v>12423284</v>
      </c>
      <c r="E24" s="7"/>
      <c r="F24" s="7"/>
    </row>
    <row r="25" spans="1:6" ht="16.5" thickBot="1" x14ac:dyDescent="0.3">
      <c r="A25" s="16" t="s">
        <v>13</v>
      </c>
      <c r="B25" s="17">
        <f>SUM(B19:B24)</f>
        <v>5966744</v>
      </c>
      <c r="C25" s="17">
        <f>SUM(C19:C24)</f>
        <v>56384131</v>
      </c>
      <c r="D25" s="17">
        <f>SUM(D19:D24)</f>
        <v>62350875</v>
      </c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18"/>
      <c r="E27" s="7"/>
      <c r="F27" s="7"/>
    </row>
    <row r="37" spans="1:1" x14ac:dyDescent="0.25">
      <c r="A37" s="25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9" sqref="D9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8" t="s">
        <v>15</v>
      </c>
    </row>
    <row r="2" spans="1:6" ht="15.6" x14ac:dyDescent="0.3">
      <c r="A2" s="7"/>
      <c r="B2" s="7"/>
      <c r="C2" s="7"/>
      <c r="D2" s="7"/>
      <c r="E2" s="7"/>
      <c r="F2" s="7"/>
    </row>
    <row r="3" spans="1:6" ht="15.75" x14ac:dyDescent="0.25">
      <c r="A3" s="8" t="s">
        <v>28</v>
      </c>
      <c r="B3" s="8"/>
      <c r="C3" s="4"/>
      <c r="D3" s="4"/>
      <c r="E3" s="7"/>
      <c r="F3" s="7"/>
    </row>
    <row r="4" spans="1:6" ht="16.149999999999999" thickBot="1" x14ac:dyDescent="0.35">
      <c r="A4" s="4"/>
      <c r="B4" s="4"/>
      <c r="C4" s="4"/>
      <c r="D4" s="4"/>
      <c r="E4" s="7"/>
      <c r="F4" s="7"/>
    </row>
    <row r="5" spans="1:6" ht="16.5" thickBot="1" x14ac:dyDescent="0.3">
      <c r="A5" s="22" t="s">
        <v>0</v>
      </c>
      <c r="B5" s="23"/>
      <c r="C5" s="24"/>
      <c r="D5" s="9" t="s">
        <v>1</v>
      </c>
      <c r="E5" s="7"/>
      <c r="F5" s="7"/>
    </row>
    <row r="6" spans="1:6" ht="16.5" thickBot="1" x14ac:dyDescent="0.3">
      <c r="A6" s="39" t="s">
        <v>26</v>
      </c>
      <c r="B6" s="40"/>
      <c r="C6" s="41"/>
      <c r="D6" s="10">
        <v>188</v>
      </c>
      <c r="E6" s="7"/>
      <c r="F6" s="7"/>
    </row>
    <row r="7" spans="1:6" ht="16.5" thickBot="1" x14ac:dyDescent="0.3">
      <c r="A7" s="42" t="s">
        <v>27</v>
      </c>
      <c r="B7" s="43"/>
      <c r="C7" s="44"/>
      <c r="D7" s="10">
        <v>172</v>
      </c>
      <c r="E7" s="7"/>
      <c r="F7" s="7"/>
    </row>
    <row r="8" spans="1:6" ht="16.5" thickBot="1" x14ac:dyDescent="0.3">
      <c r="A8" s="45" t="s">
        <v>2</v>
      </c>
      <c r="B8" s="46"/>
      <c r="C8" s="47"/>
      <c r="D8" s="10">
        <v>10</v>
      </c>
      <c r="E8" s="3"/>
      <c r="F8" s="7"/>
    </row>
    <row r="9" spans="1:6" ht="16.5" thickBot="1" x14ac:dyDescent="0.3">
      <c r="A9" s="45" t="s">
        <v>3</v>
      </c>
      <c r="B9" s="46"/>
      <c r="C9" s="47"/>
      <c r="D9" s="10">
        <f>+D7-D8</f>
        <v>162</v>
      </c>
      <c r="E9" s="4"/>
      <c r="F9" s="7"/>
    </row>
    <row r="10" spans="1:6" ht="15.6" x14ac:dyDescent="0.3">
      <c r="A10" s="4"/>
      <c r="B10" s="4"/>
      <c r="C10" s="4"/>
      <c r="D10" s="4"/>
      <c r="E10" s="4"/>
      <c r="F10" s="7"/>
    </row>
    <row r="11" spans="1:6" ht="16.149999999999999" thickBot="1" x14ac:dyDescent="0.35">
      <c r="A11" s="4"/>
      <c r="B11" s="4"/>
      <c r="C11" s="4"/>
      <c r="D11" s="4"/>
      <c r="E11" s="7"/>
      <c r="F11" s="7"/>
    </row>
    <row r="12" spans="1:6" ht="32.25" thickBot="1" x14ac:dyDescent="0.3">
      <c r="A12" s="19" t="s">
        <v>0</v>
      </c>
      <c r="B12" s="21" t="s">
        <v>4</v>
      </c>
      <c r="C12" s="21" t="s">
        <v>5</v>
      </c>
      <c r="D12" s="20" t="s">
        <v>6</v>
      </c>
      <c r="F12" s="7"/>
    </row>
    <row r="13" spans="1:6" ht="16.5" thickBot="1" x14ac:dyDescent="0.3">
      <c r="A13" s="30" t="s">
        <v>7</v>
      </c>
      <c r="B13" s="31">
        <f>+B14+B15</f>
        <v>309126391</v>
      </c>
      <c r="C13" s="31">
        <f>+C14+C15</f>
        <v>36577311</v>
      </c>
      <c r="D13" s="32">
        <f>+D14+D15</f>
        <v>345703702</v>
      </c>
      <c r="F13" s="7"/>
    </row>
    <row r="14" spans="1:6" ht="15.75" x14ac:dyDescent="0.25">
      <c r="A14" s="5" t="s">
        <v>14</v>
      </c>
      <c r="B14" s="28">
        <f>10586992+11656315+11602692</f>
        <v>33845999</v>
      </c>
      <c r="C14" s="28">
        <f>B25</f>
        <v>1995401</v>
      </c>
      <c r="D14" s="29">
        <f>+B14+C14</f>
        <v>35841400</v>
      </c>
      <c r="F14" s="7"/>
    </row>
    <row r="15" spans="1:6" ht="16.5" thickBot="1" x14ac:dyDescent="0.3">
      <c r="A15" s="6" t="s">
        <v>3</v>
      </c>
      <c r="B15" s="26">
        <f>88351999+93851667+93076726</f>
        <v>275280392</v>
      </c>
      <c r="C15" s="26">
        <f>+C25</f>
        <v>34581910</v>
      </c>
      <c r="D15" s="27">
        <f>+B15+C15</f>
        <v>309862302</v>
      </c>
      <c r="F15" s="7"/>
    </row>
    <row r="16" spans="1:6" ht="15.6" x14ac:dyDescent="0.3">
      <c r="A16" s="4"/>
      <c r="B16" s="4"/>
      <c r="C16" s="4"/>
      <c r="D16" s="4"/>
      <c r="E16" s="7"/>
      <c r="F16" s="7"/>
    </row>
    <row r="17" spans="1:6" ht="16.149999999999999" thickBot="1" x14ac:dyDescent="0.35">
      <c r="A17" s="4"/>
      <c r="B17" s="4"/>
      <c r="C17" s="4"/>
      <c r="D17" s="4"/>
      <c r="E17" s="7"/>
      <c r="F17" s="7"/>
    </row>
    <row r="18" spans="1:6" ht="32.25" thickBot="1" x14ac:dyDescent="0.3">
      <c r="A18" s="11" t="s">
        <v>8</v>
      </c>
      <c r="B18" s="11" t="s">
        <v>9</v>
      </c>
      <c r="C18" s="11" t="s">
        <v>10</v>
      </c>
      <c r="D18" s="12" t="s">
        <v>6</v>
      </c>
      <c r="E18" s="7"/>
      <c r="F18" s="7"/>
    </row>
    <row r="19" spans="1:6" ht="32.25" thickBot="1" x14ac:dyDescent="0.3">
      <c r="A19" s="15" t="s">
        <v>11</v>
      </c>
      <c r="B19" s="13">
        <f>115950+38650+1503900</f>
        <v>1658500</v>
      </c>
      <c r="C19" s="13">
        <f>1263153+8161431+1695801-B19</f>
        <v>9461885</v>
      </c>
      <c r="D19" s="14">
        <f>+B19+C19</f>
        <v>11120385</v>
      </c>
      <c r="E19" s="7"/>
      <c r="F19" s="7"/>
    </row>
    <row r="20" spans="1:6" ht="16.5" thickBot="1" x14ac:dyDescent="0.3">
      <c r="A20" s="15" t="s">
        <v>16</v>
      </c>
      <c r="B20" s="13">
        <v>76090</v>
      </c>
      <c r="C20" s="13">
        <f>76090+160902+10911979-B20</f>
        <v>11072881</v>
      </c>
      <c r="D20" s="14">
        <f t="shared" ref="D20:D24" si="0">+B20+C20</f>
        <v>11148971</v>
      </c>
      <c r="E20" s="7"/>
      <c r="F20" s="7"/>
    </row>
    <row r="21" spans="1:6" ht="16.5" thickBot="1" x14ac:dyDescent="0.3">
      <c r="A21" s="15" t="s">
        <v>19</v>
      </c>
      <c r="B21" s="13"/>
      <c r="C21" s="13"/>
      <c r="D21" s="14">
        <f t="shared" si="0"/>
        <v>0</v>
      </c>
      <c r="E21" s="7"/>
      <c r="F21" s="7"/>
    </row>
    <row r="22" spans="1:6" ht="63.75" thickBot="1" x14ac:dyDescent="0.3">
      <c r="A22" s="15" t="s">
        <v>12</v>
      </c>
      <c r="B22" s="13">
        <f>66834+44820+56142</f>
        <v>167796</v>
      </c>
      <c r="C22" s="13">
        <f>1072779+1021068+1040543-B22</f>
        <v>2966594</v>
      </c>
      <c r="D22" s="14">
        <f t="shared" si="0"/>
        <v>3134390</v>
      </c>
      <c r="E22" s="7"/>
      <c r="F22" s="7"/>
    </row>
    <row r="23" spans="1:6" ht="45.75" customHeight="1" thickBot="1" x14ac:dyDescent="0.3">
      <c r="A23" s="15" t="s">
        <v>17</v>
      </c>
      <c r="B23" s="13">
        <v>57975</v>
      </c>
      <c r="C23" s="13">
        <f>377575+915590+108950-B23</f>
        <v>1344140</v>
      </c>
      <c r="D23" s="14">
        <f t="shared" si="0"/>
        <v>1402115</v>
      </c>
      <c r="E23" s="7"/>
      <c r="F23" s="7"/>
    </row>
    <row r="24" spans="1:6" ht="45.75" customHeight="1" thickBot="1" x14ac:dyDescent="0.3">
      <c r="A24" s="15" t="s">
        <v>18</v>
      </c>
      <c r="B24" s="13">
        <f>7520+17520+10000</f>
        <v>35040</v>
      </c>
      <c r="C24" s="13">
        <f>3293518+3045769+3432163-B24</f>
        <v>9736410</v>
      </c>
      <c r="D24" s="14">
        <f t="shared" si="0"/>
        <v>9771450</v>
      </c>
      <c r="E24" s="7"/>
      <c r="F24" s="7"/>
    </row>
    <row r="25" spans="1:6" ht="16.5" thickBot="1" x14ac:dyDescent="0.3">
      <c r="A25" s="16" t="s">
        <v>13</v>
      </c>
      <c r="B25" s="17">
        <f>SUM(B19:B24)</f>
        <v>1995401</v>
      </c>
      <c r="C25" s="17">
        <f>SUM(C19:C24)</f>
        <v>34581910</v>
      </c>
      <c r="D25" s="17">
        <f>SUM(D19:D24)</f>
        <v>36577311</v>
      </c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18"/>
      <c r="E27" s="7"/>
      <c r="F27" s="7"/>
    </row>
    <row r="37" spans="1:1" x14ac:dyDescent="0.25">
      <c r="A37" s="25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9" sqref="D9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8" t="s">
        <v>15</v>
      </c>
    </row>
    <row r="2" spans="1:6" ht="15.75" x14ac:dyDescent="0.25">
      <c r="A2" s="7"/>
      <c r="B2" s="7"/>
      <c r="C2" s="7"/>
      <c r="D2" s="7"/>
      <c r="E2" s="7"/>
      <c r="F2" s="7"/>
    </row>
    <row r="3" spans="1:6" ht="15.75" x14ac:dyDescent="0.25">
      <c r="A3" s="8" t="s">
        <v>31</v>
      </c>
      <c r="B3" s="8"/>
      <c r="C3" s="4"/>
      <c r="D3" s="4"/>
      <c r="E3" s="7"/>
      <c r="F3" s="7"/>
    </row>
    <row r="4" spans="1:6" ht="16.5" thickBot="1" x14ac:dyDescent="0.3">
      <c r="A4" s="4"/>
      <c r="B4" s="4"/>
      <c r="C4" s="4"/>
      <c r="D4" s="4"/>
      <c r="E4" s="7"/>
      <c r="F4" s="7"/>
    </row>
    <row r="5" spans="1:6" ht="16.5" thickBot="1" x14ac:dyDescent="0.3">
      <c r="A5" s="22" t="s">
        <v>0</v>
      </c>
      <c r="B5" s="23"/>
      <c r="C5" s="24"/>
      <c r="D5" s="9" t="s">
        <v>1</v>
      </c>
      <c r="E5" s="7"/>
      <c r="F5" s="7"/>
    </row>
    <row r="6" spans="1:6" ht="16.5" thickBot="1" x14ac:dyDescent="0.3">
      <c r="A6" s="39" t="s">
        <v>29</v>
      </c>
      <c r="B6" s="40"/>
      <c r="C6" s="41"/>
      <c r="D6" s="10">
        <v>188</v>
      </c>
      <c r="E6" s="7"/>
      <c r="F6" s="7"/>
    </row>
    <row r="7" spans="1:6" ht="16.5" thickBot="1" x14ac:dyDescent="0.3">
      <c r="A7" s="42" t="s">
        <v>30</v>
      </c>
      <c r="B7" s="43"/>
      <c r="C7" s="44"/>
      <c r="D7" s="10">
        <v>174</v>
      </c>
      <c r="E7" s="7"/>
      <c r="F7" s="7"/>
    </row>
    <row r="8" spans="1:6" ht="16.5" thickBot="1" x14ac:dyDescent="0.3">
      <c r="A8" s="45" t="s">
        <v>2</v>
      </c>
      <c r="B8" s="46"/>
      <c r="C8" s="47"/>
      <c r="D8" s="10">
        <v>10</v>
      </c>
      <c r="E8" s="3"/>
      <c r="F8" s="7"/>
    </row>
    <row r="9" spans="1:6" ht="16.5" thickBot="1" x14ac:dyDescent="0.3">
      <c r="A9" s="45" t="s">
        <v>3</v>
      </c>
      <c r="B9" s="46"/>
      <c r="C9" s="47"/>
      <c r="D9" s="10">
        <f>+D7-D8</f>
        <v>164</v>
      </c>
      <c r="E9" s="4"/>
      <c r="F9" s="7"/>
    </row>
    <row r="10" spans="1:6" ht="15.75" x14ac:dyDescent="0.25">
      <c r="A10" s="4"/>
      <c r="B10" s="4"/>
      <c r="C10" s="4"/>
      <c r="D10" s="4"/>
      <c r="E10" s="4"/>
      <c r="F10" s="7"/>
    </row>
    <row r="11" spans="1:6" ht="16.5" thickBot="1" x14ac:dyDescent="0.3">
      <c r="A11" s="4"/>
      <c r="B11" s="4"/>
      <c r="C11" s="4"/>
      <c r="D11" s="4"/>
      <c r="E11" s="7"/>
      <c r="F11" s="7"/>
    </row>
    <row r="12" spans="1:6" ht="32.25" thickBot="1" x14ac:dyDescent="0.3">
      <c r="A12" s="19" t="s">
        <v>0</v>
      </c>
      <c r="B12" s="21" t="s">
        <v>4</v>
      </c>
      <c r="C12" s="21" t="s">
        <v>5</v>
      </c>
      <c r="D12" s="20" t="s">
        <v>6</v>
      </c>
      <c r="F12" s="7"/>
    </row>
    <row r="13" spans="1:6" ht="16.5" thickBot="1" x14ac:dyDescent="0.3">
      <c r="A13" s="30" t="s">
        <v>7</v>
      </c>
      <c r="B13" s="31">
        <f>+B14+B15</f>
        <v>312976737</v>
      </c>
      <c r="C13" s="31">
        <f>+C14+C15</f>
        <v>32079182</v>
      </c>
      <c r="D13" s="32">
        <f>+D14+D15</f>
        <v>345055919</v>
      </c>
      <c r="F13" s="7"/>
    </row>
    <row r="14" spans="1:6" ht="15.75" x14ac:dyDescent="0.25">
      <c r="A14" s="5" t="s">
        <v>14</v>
      </c>
      <c r="B14" s="28">
        <f>11662789+11662691+11713463</f>
        <v>35038943</v>
      </c>
      <c r="C14" s="28">
        <f>+B25</f>
        <v>8302321</v>
      </c>
      <c r="D14" s="29">
        <f>+B14+C14</f>
        <v>43341264</v>
      </c>
      <c r="F14" s="7"/>
    </row>
    <row r="15" spans="1:6" ht="16.5" thickBot="1" x14ac:dyDescent="0.3">
      <c r="A15" s="6" t="s">
        <v>3</v>
      </c>
      <c r="B15" s="26">
        <f>91699227+93696657+92541910</f>
        <v>277937794</v>
      </c>
      <c r="C15" s="26">
        <f>+C25</f>
        <v>23776861</v>
      </c>
      <c r="D15" s="27">
        <f>+B15+C15</f>
        <v>301714655</v>
      </c>
      <c r="F15" s="7"/>
    </row>
    <row r="16" spans="1:6" ht="15.75" x14ac:dyDescent="0.25">
      <c r="A16" s="4"/>
      <c r="B16" s="4"/>
      <c r="C16" s="4"/>
      <c r="D16" s="4"/>
      <c r="E16" s="7"/>
      <c r="F16" s="7"/>
    </row>
    <row r="17" spans="1:6" ht="16.5" thickBot="1" x14ac:dyDescent="0.3">
      <c r="A17" s="4"/>
      <c r="B17" s="4"/>
      <c r="C17" s="4"/>
      <c r="D17" s="4"/>
      <c r="E17" s="7"/>
      <c r="F17" s="7"/>
    </row>
    <row r="18" spans="1:6" ht="32.25" thickBot="1" x14ac:dyDescent="0.3">
      <c r="A18" s="11" t="s">
        <v>8</v>
      </c>
      <c r="B18" s="11" t="s">
        <v>9</v>
      </c>
      <c r="C18" s="11" t="s">
        <v>10</v>
      </c>
      <c r="D18" s="12" t="s">
        <v>6</v>
      </c>
      <c r="E18" s="7"/>
      <c r="F18" s="7"/>
    </row>
    <row r="19" spans="1:6" ht="32.25" thickBot="1" x14ac:dyDescent="0.3">
      <c r="A19" s="15" t="s">
        <v>11</v>
      </c>
      <c r="B19" s="13">
        <f>438650+38650+38650</f>
        <v>515950</v>
      </c>
      <c r="C19" s="13">
        <f>2315950+4132809+1240705-B19</f>
        <v>7173514</v>
      </c>
      <c r="D19" s="14">
        <f>+B19+C19</f>
        <v>7689464</v>
      </c>
      <c r="E19" s="7"/>
      <c r="F19" s="7"/>
    </row>
    <row r="20" spans="1:6" ht="16.5" thickBot="1" x14ac:dyDescent="0.3">
      <c r="A20" s="15" t="s">
        <v>16</v>
      </c>
      <c r="B20" s="13">
        <f>2576800+4676500</f>
        <v>7253300</v>
      </c>
      <c r="C20" s="13">
        <f>3901102+93533+4676500-B20</f>
        <v>1417835</v>
      </c>
      <c r="D20" s="14">
        <f t="shared" ref="D20:D24" si="0">+B20+C20</f>
        <v>8671135</v>
      </c>
      <c r="E20" s="7"/>
      <c r="F20" s="7"/>
    </row>
    <row r="21" spans="1:6" ht="16.5" thickBot="1" x14ac:dyDescent="0.3">
      <c r="A21" s="15" t="s">
        <v>19</v>
      </c>
      <c r="B21" s="13"/>
      <c r="C21" s="13"/>
      <c r="D21" s="14">
        <f t="shared" si="0"/>
        <v>0</v>
      </c>
      <c r="E21" s="7"/>
      <c r="F21" s="7"/>
    </row>
    <row r="22" spans="1:6" ht="63.75" thickBot="1" x14ac:dyDescent="0.3">
      <c r="A22" s="15" t="s">
        <v>12</v>
      </c>
      <c r="B22" s="13">
        <f>72531+114940+167400</f>
        <v>354871</v>
      </c>
      <c r="C22" s="13">
        <f>954600+1947867+1273873-B22</f>
        <v>3821469</v>
      </c>
      <c r="D22" s="14">
        <f t="shared" si="0"/>
        <v>4176340</v>
      </c>
      <c r="E22" s="7"/>
      <c r="F22" s="7"/>
    </row>
    <row r="23" spans="1:6" ht="45.75" customHeight="1" thickBot="1" x14ac:dyDescent="0.3">
      <c r="A23" s="15" t="s">
        <v>17</v>
      </c>
      <c r="B23" s="13">
        <f>68250+34125</f>
        <v>102375</v>
      </c>
      <c r="C23" s="13">
        <f>148450+216700+437595-B23</f>
        <v>700370</v>
      </c>
      <c r="D23" s="14">
        <f t="shared" si="0"/>
        <v>802745</v>
      </c>
      <c r="E23" s="7"/>
      <c r="F23" s="7"/>
    </row>
    <row r="24" spans="1:6" ht="45.75" customHeight="1" thickBot="1" x14ac:dyDescent="0.3">
      <c r="A24" s="15" t="s">
        <v>18</v>
      </c>
      <c r="B24" s="13">
        <f>24570+21515+29740</f>
        <v>75825</v>
      </c>
      <c r="C24" s="13">
        <f>2518298+5273484+2947716-B24</f>
        <v>10663673</v>
      </c>
      <c r="D24" s="14">
        <f t="shared" si="0"/>
        <v>10739498</v>
      </c>
      <c r="E24" s="7"/>
      <c r="F24" s="7"/>
    </row>
    <row r="25" spans="1:6" ht="16.5" thickBot="1" x14ac:dyDescent="0.3">
      <c r="A25" s="16" t="s">
        <v>13</v>
      </c>
      <c r="B25" s="17">
        <f>SUM(B19:B24)</f>
        <v>8302321</v>
      </c>
      <c r="C25" s="17">
        <f>SUM(C19:C24)</f>
        <v>23776861</v>
      </c>
      <c r="D25" s="17">
        <f>SUM(D19:D24)</f>
        <v>32079182</v>
      </c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18"/>
      <c r="E27" s="7"/>
      <c r="F27" s="7"/>
    </row>
    <row r="37" spans="1:1" x14ac:dyDescent="0.25">
      <c r="A37" s="25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8" t="s">
        <v>15</v>
      </c>
    </row>
    <row r="2" spans="1:6" ht="15.75" x14ac:dyDescent="0.25">
      <c r="A2" s="7"/>
      <c r="B2" s="7"/>
      <c r="C2" s="7"/>
      <c r="D2" s="7"/>
      <c r="E2" s="7"/>
      <c r="F2" s="7"/>
    </row>
    <row r="3" spans="1:6" ht="15.75" x14ac:dyDescent="0.25">
      <c r="A3" s="8" t="s">
        <v>32</v>
      </c>
      <c r="B3" s="8"/>
      <c r="C3" s="4"/>
      <c r="D3" s="4"/>
      <c r="E3" s="7"/>
      <c r="F3" s="7"/>
    </row>
    <row r="4" spans="1:6" ht="16.5" thickBot="1" x14ac:dyDescent="0.3">
      <c r="A4" s="4"/>
      <c r="B4" s="4"/>
      <c r="C4" s="4"/>
      <c r="D4" s="4"/>
      <c r="E4" s="7"/>
      <c r="F4" s="7"/>
    </row>
    <row r="5" spans="1:6" ht="16.5" thickBot="1" x14ac:dyDescent="0.3">
      <c r="A5" s="22" t="s">
        <v>0</v>
      </c>
      <c r="B5" s="23"/>
      <c r="C5" s="24"/>
      <c r="D5" s="9" t="s">
        <v>1</v>
      </c>
      <c r="E5" s="7"/>
      <c r="F5" s="7"/>
    </row>
    <row r="6" spans="1:6" ht="16.5" thickBot="1" x14ac:dyDescent="0.3">
      <c r="A6" s="39" t="s">
        <v>29</v>
      </c>
      <c r="B6" s="40"/>
      <c r="C6" s="41"/>
      <c r="D6" s="10">
        <v>180</v>
      </c>
      <c r="E6" s="7"/>
      <c r="F6" s="7"/>
    </row>
    <row r="7" spans="1:6" ht="16.5" thickBot="1" x14ac:dyDescent="0.3">
      <c r="A7" s="42" t="s">
        <v>30</v>
      </c>
      <c r="B7" s="43"/>
      <c r="C7" s="44"/>
      <c r="D7" s="10">
        <v>164</v>
      </c>
      <c r="E7" s="7"/>
      <c r="F7" s="7"/>
    </row>
    <row r="8" spans="1:6" ht="16.5" thickBot="1" x14ac:dyDescent="0.3">
      <c r="A8" s="45" t="s">
        <v>2</v>
      </c>
      <c r="B8" s="46"/>
      <c r="C8" s="47"/>
      <c r="D8" s="10">
        <v>11</v>
      </c>
      <c r="E8" s="3"/>
      <c r="F8" s="7"/>
    </row>
    <row r="9" spans="1:6" ht="16.5" thickBot="1" x14ac:dyDescent="0.3">
      <c r="A9" s="45" t="s">
        <v>3</v>
      </c>
      <c r="B9" s="46"/>
      <c r="C9" s="47"/>
      <c r="D9" s="10">
        <f>+D7-D8</f>
        <v>153</v>
      </c>
      <c r="E9" s="4"/>
      <c r="F9" s="7"/>
    </row>
    <row r="10" spans="1:6" ht="15.75" x14ac:dyDescent="0.25">
      <c r="A10" s="4"/>
      <c r="B10" s="4"/>
      <c r="C10" s="4"/>
      <c r="D10" s="4"/>
      <c r="E10" s="4"/>
      <c r="F10" s="7"/>
    </row>
    <row r="11" spans="1:6" ht="16.5" thickBot="1" x14ac:dyDescent="0.3">
      <c r="A11" s="4"/>
      <c r="B11" s="4"/>
      <c r="C11" s="4"/>
      <c r="D11" s="4"/>
      <c r="E11" s="7"/>
      <c r="F11" s="7"/>
    </row>
    <row r="12" spans="1:6" ht="32.25" thickBot="1" x14ac:dyDescent="0.3">
      <c r="A12" s="19" t="s">
        <v>0</v>
      </c>
      <c r="B12" s="21" t="s">
        <v>4</v>
      </c>
      <c r="C12" s="21" t="s">
        <v>5</v>
      </c>
      <c r="D12" s="20" t="s">
        <v>6</v>
      </c>
      <c r="F12" s="7"/>
    </row>
    <row r="13" spans="1:6" ht="16.5" thickBot="1" x14ac:dyDescent="0.3">
      <c r="A13" s="30" t="s">
        <v>7</v>
      </c>
      <c r="B13" s="31">
        <f>+B14+B15</f>
        <v>1248884878</v>
      </c>
      <c r="C13" s="31">
        <f>+C14+C15</f>
        <v>147171630</v>
      </c>
      <c r="D13" s="32">
        <f>+D14+D15</f>
        <v>1396056508</v>
      </c>
      <c r="F13" s="7"/>
    </row>
    <row r="14" spans="1:6" ht="15.75" x14ac:dyDescent="0.25">
      <c r="A14" s="5" t="s">
        <v>14</v>
      </c>
      <c r="B14" s="28">
        <f>+'2024 I. né.'!B14+'2024 II. né.'!B14+'2024 III. né.'!B14+'2024. IV. né.'!B14</f>
        <v>133893672</v>
      </c>
      <c r="C14" s="28">
        <f>+'2024 I. né.'!C14+'2024 II. né.'!C14+'2024 III. né.'!C14+'2024. IV. né.'!C14</f>
        <v>16724347</v>
      </c>
      <c r="D14" s="29">
        <f>+B14+C14</f>
        <v>150618019</v>
      </c>
      <c r="F14" s="7"/>
    </row>
    <row r="15" spans="1:6" ht="16.5" thickBot="1" x14ac:dyDescent="0.3">
      <c r="A15" s="6" t="s">
        <v>3</v>
      </c>
      <c r="B15" s="33">
        <f>+'2024 I. né.'!B15+'2024 II. né.'!B15+'2024 III. né.'!B15+'2024. IV. né.'!B15</f>
        <v>1114991206</v>
      </c>
      <c r="C15" s="33">
        <f>+'2024 I. né.'!C15+'2024 II. né.'!C15+'2024 III. né.'!C15+'2024. IV. né.'!C15</f>
        <v>130447283</v>
      </c>
      <c r="D15" s="27">
        <f>+B15+C15</f>
        <v>1245438489</v>
      </c>
      <c r="F15" s="7"/>
    </row>
    <row r="16" spans="1:6" ht="15.75" x14ac:dyDescent="0.25">
      <c r="A16" s="4"/>
      <c r="B16" s="4"/>
      <c r="C16" s="4"/>
      <c r="D16" s="4"/>
      <c r="E16" s="7"/>
      <c r="F16" s="7"/>
    </row>
    <row r="17" spans="1:6" ht="16.5" thickBot="1" x14ac:dyDescent="0.3">
      <c r="A17" s="4"/>
      <c r="B17" s="4"/>
      <c r="C17" s="4"/>
      <c r="D17" s="4"/>
      <c r="E17" s="7"/>
      <c r="F17" s="7"/>
    </row>
    <row r="18" spans="1:6" ht="32.25" thickBot="1" x14ac:dyDescent="0.3">
      <c r="A18" s="11" t="s">
        <v>8</v>
      </c>
      <c r="B18" s="35" t="s">
        <v>9</v>
      </c>
      <c r="C18" s="35" t="s">
        <v>10</v>
      </c>
      <c r="D18" s="37" t="s">
        <v>6</v>
      </c>
      <c r="E18" s="7"/>
      <c r="F18" s="7"/>
    </row>
    <row r="19" spans="1:6" ht="32.25" thickBot="1" x14ac:dyDescent="0.3">
      <c r="A19" s="15" t="s">
        <v>11</v>
      </c>
      <c r="B19" s="36">
        <f>+'2024 I. né.'!B19+'2024 II. né.'!B19+'2024 III. né.'!B19+'2024. IV. né.'!B19</f>
        <v>4662850</v>
      </c>
      <c r="C19" s="36">
        <f>+'2024 I. né.'!C19+'2024 II. né.'!C19+'2024 III. né.'!C19+'2024. IV. né.'!C19</f>
        <v>27942962</v>
      </c>
      <c r="D19" s="38">
        <f>+B19+C19</f>
        <v>32605812</v>
      </c>
      <c r="E19" s="7"/>
      <c r="F19" s="7"/>
    </row>
    <row r="20" spans="1:6" ht="16.5" thickBot="1" x14ac:dyDescent="0.3">
      <c r="A20" s="15" t="s">
        <v>16</v>
      </c>
      <c r="B20" s="36">
        <f>+'2024 I. né.'!B20+'2024 II. né.'!B20+'2024 III. né.'!B20+'2024. IV. né.'!B20</f>
        <v>7388037</v>
      </c>
      <c r="C20" s="36">
        <f>+'2024 I. né.'!C20+'2024 II. né.'!C20+'2024 III. né.'!C20+'2024. IV. né.'!C20</f>
        <v>17010930</v>
      </c>
      <c r="D20" s="38">
        <f t="shared" ref="D20:D24" si="0">+B20+C20</f>
        <v>24398967</v>
      </c>
      <c r="E20" s="7"/>
      <c r="F20" s="7"/>
    </row>
    <row r="21" spans="1:6" ht="16.5" thickBot="1" x14ac:dyDescent="0.3">
      <c r="A21" s="15" t="s">
        <v>19</v>
      </c>
      <c r="B21" s="36">
        <f>+'2024 I. né.'!B21+'2024 II. né.'!B21+'2024 III. né.'!B21+'2024. IV. né.'!B21</f>
        <v>1503158</v>
      </c>
      <c r="C21" s="36">
        <f>+'2024 I. né.'!C21+'2024 II. né.'!C21+'2024 III. né.'!C21+'2024. IV. né.'!C21</f>
        <v>26543100</v>
      </c>
      <c r="D21" s="38">
        <f t="shared" si="0"/>
        <v>28046258</v>
      </c>
      <c r="E21" s="7"/>
      <c r="F21" s="7"/>
    </row>
    <row r="22" spans="1:6" ht="63.75" thickBot="1" x14ac:dyDescent="0.3">
      <c r="A22" s="15" t="s">
        <v>12</v>
      </c>
      <c r="B22" s="36">
        <f>+'2024 I. né.'!B22+'2024 II. né.'!B22+'2024 III. né.'!B22+'2024. IV. né.'!B22</f>
        <v>1354220</v>
      </c>
      <c r="C22" s="36">
        <f>+'2024 I. né.'!C22+'2024 II. né.'!C22+'2024 III. né.'!C22+'2024. IV. né.'!C22</f>
        <v>15734842</v>
      </c>
      <c r="D22" s="38">
        <f t="shared" si="0"/>
        <v>17089062</v>
      </c>
      <c r="E22" s="7"/>
      <c r="F22" s="7"/>
    </row>
    <row r="23" spans="1:6" ht="45.75" customHeight="1" thickBot="1" x14ac:dyDescent="0.3">
      <c r="A23" s="15" t="s">
        <v>17</v>
      </c>
      <c r="B23" s="36">
        <f>+'2024 I. né.'!B23+'2024 II. né.'!B23+'2024 III. né.'!B23+'2024. IV. né.'!B23</f>
        <v>160350</v>
      </c>
      <c r="C23" s="36">
        <f>+'2024 I. né.'!C23+'2024 II. né.'!C23+'2024 III. né.'!C23+'2024. IV. né.'!C23</f>
        <v>4647228</v>
      </c>
      <c r="D23" s="38">
        <f t="shared" si="0"/>
        <v>4807578</v>
      </c>
      <c r="E23" s="7"/>
      <c r="F23" s="7"/>
    </row>
    <row r="24" spans="1:6" ht="45.75" customHeight="1" thickBot="1" x14ac:dyDescent="0.3">
      <c r="A24" s="15" t="s">
        <v>18</v>
      </c>
      <c r="B24" s="36">
        <f>+'2024 I. né.'!B24+'2024 II. né.'!B24+'2024 III. né.'!B24+'2024. IV. né.'!B24</f>
        <v>1655732</v>
      </c>
      <c r="C24" s="36">
        <f>+'2024 I. né.'!C24+'2024 II. né.'!C24+'2024 III. né.'!C24+'2024. IV. né.'!C24</f>
        <v>38568221</v>
      </c>
      <c r="D24" s="38">
        <f t="shared" si="0"/>
        <v>40223953</v>
      </c>
      <c r="E24" s="7"/>
      <c r="F24" s="7"/>
    </row>
    <row r="25" spans="1:6" ht="16.5" thickBot="1" x14ac:dyDescent="0.3">
      <c r="A25" s="16" t="s">
        <v>13</v>
      </c>
      <c r="B25" s="17">
        <f>SUM(B19:B24)</f>
        <v>16724347</v>
      </c>
      <c r="C25" s="17">
        <f>SUM(C19:C24)</f>
        <v>130447283</v>
      </c>
      <c r="D25" s="34">
        <f>SUM(D19:D24)</f>
        <v>147171630</v>
      </c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18"/>
      <c r="E27" s="7"/>
      <c r="F27" s="7"/>
    </row>
    <row r="37" spans="1:1" x14ac:dyDescent="0.25">
      <c r="A37" s="25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2024 I. né.</vt:lpstr>
      <vt:lpstr>2024 II. né.</vt:lpstr>
      <vt:lpstr>2024 III. né.</vt:lpstr>
      <vt:lpstr>2024. IV. né.</vt:lpstr>
      <vt:lpstr>2024.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varga.dorottya</dc:creator>
  <cp:lastModifiedBy>vegh.zsuzsanna</cp:lastModifiedBy>
  <cp:lastPrinted>2025-09-17T07:57:49Z</cp:lastPrinted>
  <dcterms:created xsi:type="dcterms:W3CDTF">2021-07-08T12:25:53Z</dcterms:created>
  <dcterms:modified xsi:type="dcterms:W3CDTF">2025-09-22T07:50:04Z</dcterms:modified>
</cp:coreProperties>
</file>