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0" windowWidth="12375" windowHeight="12780" activeTab="1"/>
  </bookViews>
  <sheets>
    <sheet name="2026 I. né." sheetId="1" r:id="rId1"/>
    <sheet name="2026 II. né." sheetId="2" r:id="rId2"/>
    <sheet name="2026 III. né." sheetId="3" r:id="rId3"/>
    <sheet name="2026. IV. né." sheetId="4" r:id="rId4"/>
    <sheet name="2026" sheetId="5" r:id="rId5"/>
  </sheets>
  <calcPr calcId="144525"/>
</workbook>
</file>

<file path=xl/calcChain.xml><?xml version="1.0" encoding="utf-8"?>
<calcChain xmlns="http://schemas.openxmlformats.org/spreadsheetml/2006/main">
  <c r="C24" i="2" l="1"/>
  <c r="B24" i="2"/>
  <c r="C23" i="2"/>
  <c r="C22" i="2"/>
  <c r="B22" i="2"/>
  <c r="C21" i="2"/>
  <c r="C20" i="2"/>
  <c r="C19" i="2"/>
  <c r="B19" i="2"/>
  <c r="B15" i="2"/>
  <c r="B14" i="2"/>
  <c r="C24" i="1"/>
  <c r="B24" i="1"/>
  <c r="C23" i="1"/>
  <c r="C22" i="1"/>
  <c r="B22" i="1"/>
  <c r="C21" i="1"/>
  <c r="C20" i="1"/>
  <c r="C19" i="1"/>
  <c r="B19" i="1"/>
  <c r="B15" i="1"/>
  <c r="B14" i="1"/>
  <c r="D9" i="1" l="1"/>
  <c r="C19" i="5" l="1"/>
  <c r="C20" i="5"/>
  <c r="C21" i="5"/>
  <c r="C22" i="5"/>
  <c r="C23" i="5"/>
  <c r="C24" i="5"/>
  <c r="B20" i="5"/>
  <c r="B21" i="5"/>
  <c r="B22" i="5"/>
  <c r="B23" i="5"/>
  <c r="B24" i="5"/>
  <c r="B19" i="5"/>
  <c r="B15" i="5"/>
  <c r="B14" i="5"/>
  <c r="D24" i="5" l="1"/>
  <c r="B13" i="5"/>
  <c r="D21" i="5"/>
  <c r="C25" i="5"/>
  <c r="B25" i="5"/>
  <c r="D20" i="5"/>
  <c r="D23" i="5"/>
  <c r="D22" i="5"/>
  <c r="D19" i="5"/>
  <c r="D25" i="5" l="1"/>
  <c r="D9" i="4"/>
  <c r="D9" i="3" l="1"/>
  <c r="D9" i="2" l="1"/>
  <c r="C25" i="4" l="1"/>
  <c r="C15" i="4" s="1"/>
  <c r="D15" i="4" s="1"/>
  <c r="B25" i="4"/>
  <c r="C14" i="4" s="1"/>
  <c r="D24" i="4"/>
  <c r="D23" i="4"/>
  <c r="D22" i="4"/>
  <c r="D21" i="4"/>
  <c r="D20" i="4"/>
  <c r="D19" i="4"/>
  <c r="B13" i="4"/>
  <c r="C13" i="4" l="1"/>
  <c r="D14" i="4"/>
  <c r="D13" i="4" s="1"/>
  <c r="D25" i="4"/>
  <c r="C25" i="3"/>
  <c r="C15" i="3" s="1"/>
  <c r="D15" i="3" s="1"/>
  <c r="B25" i="3"/>
  <c r="C14" i="3" s="1"/>
  <c r="D14" i="3" s="1"/>
  <c r="D24" i="3"/>
  <c r="D23" i="3"/>
  <c r="D22" i="3"/>
  <c r="D21" i="3"/>
  <c r="D20" i="3"/>
  <c r="D19" i="3"/>
  <c r="B13" i="3"/>
  <c r="C25" i="2"/>
  <c r="C15" i="2" s="1"/>
  <c r="D15" i="2" s="1"/>
  <c r="B25" i="2"/>
  <c r="C14" i="2" s="1"/>
  <c r="D24" i="2"/>
  <c r="D23" i="2"/>
  <c r="D22" i="2"/>
  <c r="D21" i="2"/>
  <c r="D20" i="2"/>
  <c r="D19" i="2"/>
  <c r="B13" i="2"/>
  <c r="C13" i="3" l="1"/>
  <c r="D14" i="2"/>
  <c r="D13" i="2" s="1"/>
  <c r="C13" i="2"/>
  <c r="D13" i="3"/>
  <c r="D25" i="3"/>
  <c r="D25" i="2"/>
  <c r="D21" i="1" l="1"/>
  <c r="C25" i="1"/>
  <c r="D24" i="1"/>
  <c r="B25" i="1"/>
  <c r="C14" i="1" s="1"/>
  <c r="C14" i="5" s="1"/>
  <c r="D14" i="5" s="1"/>
  <c r="C15" i="1" l="1"/>
  <c r="C13" i="1" s="1"/>
  <c r="D20" i="1"/>
  <c r="D22" i="1"/>
  <c r="D23" i="1"/>
  <c r="D19" i="1"/>
  <c r="D14" i="1"/>
  <c r="B13" i="1"/>
  <c r="C15" i="5" l="1"/>
  <c r="C13" i="5" s="1"/>
  <c r="D15" i="1"/>
  <c r="D13" i="1" s="1"/>
  <c r="D25" i="1"/>
  <c r="D15" i="5" l="1"/>
  <c r="D13" i="5" s="1"/>
</calcChain>
</file>

<file path=xl/sharedStrings.xml><?xml version="1.0" encoding="utf-8"?>
<sst xmlns="http://schemas.openxmlformats.org/spreadsheetml/2006/main" count="130" uniqueCount="35">
  <si>
    <t>Megnevezés</t>
  </si>
  <si>
    <t>Létszám (fő)</t>
  </si>
  <si>
    <t>vezetők</t>
  </si>
  <si>
    <t>nem vezetők</t>
  </si>
  <si>
    <t>Rendszeres juttatások (Ft)</t>
  </si>
  <si>
    <t>Nem rendszeres juttatások (Ft)</t>
  </si>
  <si>
    <t>Összesen (Ft)</t>
  </si>
  <si>
    <t>Személyi juttatások</t>
  </si>
  <si>
    <t>Nem rendszeres személyi juttatások (Ft)</t>
  </si>
  <si>
    <t>Vezetők</t>
  </si>
  <si>
    <t>Nem vezetők</t>
  </si>
  <si>
    <t>Céljuttatás, teljesítményjuttatás, készenléti, ügyeleti, helyettesítési díj</t>
  </si>
  <si>
    <t>Költségtérítés és hozzájárulás ( közlekedési költségtérítés, ruházati költségtérítés, szemüveg-, fogászati, folyószámla- költségtérítés,egyéb)</t>
  </si>
  <si>
    <t>Összesen:</t>
  </si>
  <si>
    <t xml:space="preserve"> vezetők</t>
  </si>
  <si>
    <t>Büntetés-végrehajtási Szervezet Oktatási, Továbbképzési és Rehabilitációs Központja</t>
  </si>
  <si>
    <t>Jutalom, végkielégítés</t>
  </si>
  <si>
    <t>Szociális jellegű juttatás (lakhatási támogatás, szociális támogatás)</t>
  </si>
  <si>
    <t>Egyéb személyi juttatások</t>
  </si>
  <si>
    <t>Béren kívüli juttatások</t>
  </si>
  <si>
    <t>Engedélyezett állományi létszám 2025.12.31-én</t>
  </si>
  <si>
    <t>Munkajogi létszám 2025.12.31-én</t>
  </si>
  <si>
    <t>Engedélyezett állományi létszám 2026.03.31-én</t>
  </si>
  <si>
    <t>Engedélyezett állományi létszám 2026.06.30-án</t>
  </si>
  <si>
    <t>Munkajogi létszám 2026.06.30-án</t>
  </si>
  <si>
    <t>Engedélyezett állományi létszám 2026.09.30-án</t>
  </si>
  <si>
    <t>Munkajogi létszám 2026.09.30-án</t>
  </si>
  <si>
    <t>Engedélyezett állományi létszám 2026.12.31-én</t>
  </si>
  <si>
    <t>Munkajogi létszám 2026.12.31-én</t>
  </si>
  <si>
    <t>Személyi juttatás 2026.</t>
  </si>
  <si>
    <t>Személyi juttatás 2026.IV.negyedév</t>
  </si>
  <si>
    <t>Személyi juttatás 2026.III.negyedév</t>
  </si>
  <si>
    <t>Személyi juttatás 2026.II.negyedév</t>
  </si>
  <si>
    <t>Személyi juttatás 2026.I.negyedév</t>
  </si>
  <si>
    <t>Munkajogi létszám 2026.03.31-én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</si>
</sst>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0" fontId="20" fillId="0" borderId="19" xfId="0" applyFont="1" applyBorder="1" applyAlignment="1">
      <alignment horizontal="right" vertical="center" wrapText="1"/>
    </xf>
    <xf numFmtId="0" fontId="20" fillId="0" borderId="23" xfId="0" applyFont="1" applyBorder="1" applyAlignment="1">
      <alignment horizontal="right" vertical="center" wrapText="1"/>
    </xf>
    <xf numFmtId="0" fontId="21" fillId="0" borderId="0" xfId="0" applyFont="1"/>
    <xf numFmtId="0" fontId="18" fillId="0" borderId="0" xfId="0" applyFont="1" applyAlignment="1">
      <alignment vertical="center"/>
    </xf>
    <xf numFmtId="0" fontId="18" fillId="0" borderId="13" xfId="0" applyFont="1" applyBorder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vertical="center" wrapText="1"/>
    </xf>
    <xf numFmtId="3" fontId="19" fillId="0" borderId="14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3" fontId="18" fillId="0" borderId="16" xfId="0" applyNumberFormat="1" applyFont="1" applyBorder="1" applyAlignment="1">
      <alignment horizontal="right" vertical="center" wrapText="1"/>
    </xf>
    <xf numFmtId="3" fontId="21" fillId="0" borderId="0" xfId="0" applyNumberFormat="1" applyFont="1"/>
    <xf numFmtId="0" fontId="18" fillId="0" borderId="17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3" fontId="19" fillId="0" borderId="24" xfId="0" applyNumberFormat="1" applyFont="1" applyBorder="1" applyAlignment="1">
      <alignment horizontal="right" vertical="center" wrapText="1"/>
    </xf>
    <xf numFmtId="3" fontId="19" fillId="0" borderId="25" xfId="0" applyNumberFormat="1" applyFont="1" applyBorder="1" applyAlignment="1">
      <alignment horizontal="right" vertical="center" wrapText="1"/>
    </xf>
    <xf numFmtId="3" fontId="19" fillId="0" borderId="20" xfId="0" applyNumberFormat="1" applyFont="1" applyBorder="1" applyAlignment="1">
      <alignment horizontal="right" vertical="center" wrapText="1"/>
    </xf>
    <xf numFmtId="3" fontId="19" fillId="0" borderId="22" xfId="0" applyNumberFormat="1" applyFont="1" applyBorder="1" applyAlignment="1">
      <alignment horizontal="right" vertical="center" wrapText="1"/>
    </xf>
    <xf numFmtId="0" fontId="18" fillId="0" borderId="17" xfId="0" applyFont="1" applyBorder="1" applyAlignment="1">
      <alignment vertical="center" wrapText="1"/>
    </xf>
    <xf numFmtId="3" fontId="19" fillId="0" borderId="18" xfId="0" applyNumberFormat="1" applyFont="1" applyBorder="1" applyAlignment="1">
      <alignment horizontal="right" vertical="center" wrapText="1"/>
    </xf>
    <xf numFmtId="3" fontId="19" fillId="0" borderId="21" xfId="0" applyNumberFormat="1" applyFont="1" applyBorder="1" applyAlignment="1">
      <alignment horizontal="right" vertical="center" wrapText="1"/>
    </xf>
    <xf numFmtId="3" fontId="19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18" fillId="0" borderId="28" xfId="0" applyFont="1" applyBorder="1" applyAlignment="1">
      <alignment horizontal="center" vertical="center" wrapText="1"/>
    </xf>
    <xf numFmtId="3" fontId="19" fillId="0" borderId="29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30" xfId="0" applyNumberFormat="1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J23" sqref="J23"/>
    </sheetView>
  </sheetViews>
  <sheetFormatPr defaultRowHeight="15" x14ac:dyDescent="0.25"/>
  <cols>
    <col min="1" max="1" width="35.42578125" customWidth="1"/>
    <col min="2" max="2" width="16.85546875" customWidth="1"/>
    <col min="3" max="3" width="18.5703125" customWidth="1"/>
    <col min="4" max="4" width="15.85546875" customWidth="1"/>
    <col min="5" max="5" width="14.28515625" bestFit="1" customWidth="1"/>
  </cols>
  <sheetData>
    <row r="1" spans="1:6" ht="15.75" x14ac:dyDescent="0.25">
      <c r="A1" s="8" t="s">
        <v>15</v>
      </c>
      <c r="B1" s="1"/>
      <c r="C1" s="1"/>
      <c r="D1" s="1"/>
      <c r="E1" s="1"/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33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40" t="s">
        <v>22</v>
      </c>
      <c r="B6" s="41"/>
      <c r="C6" s="42"/>
      <c r="D6" s="10">
        <v>195</v>
      </c>
      <c r="E6" s="7"/>
      <c r="F6" s="7"/>
    </row>
    <row r="7" spans="1:6" ht="16.5" thickBot="1" x14ac:dyDescent="0.3">
      <c r="A7" s="43" t="s">
        <v>34</v>
      </c>
      <c r="B7" s="44"/>
      <c r="C7" s="45"/>
      <c r="D7" s="10">
        <v>183</v>
      </c>
      <c r="E7" s="7"/>
      <c r="F7" s="7"/>
    </row>
    <row r="8" spans="1:6" ht="16.5" thickBot="1" x14ac:dyDescent="0.3">
      <c r="A8" s="46" t="s">
        <v>2</v>
      </c>
      <c r="B8" s="47"/>
      <c r="C8" s="48"/>
      <c r="D8" s="10">
        <v>6</v>
      </c>
      <c r="E8" s="3"/>
      <c r="F8" s="7"/>
    </row>
    <row r="9" spans="1:6" ht="16.5" thickBot="1" x14ac:dyDescent="0.3">
      <c r="A9" s="46" t="s">
        <v>3</v>
      </c>
      <c r="B9" s="47"/>
      <c r="C9" s="48"/>
      <c r="D9" s="10">
        <f>+D7-D8</f>
        <v>177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357377379</v>
      </c>
      <c r="C13" s="31">
        <f>+C14+C15</f>
        <v>484379116</v>
      </c>
      <c r="D13" s="32">
        <f>+D14+D15</f>
        <v>841756495</v>
      </c>
      <c r="F13" s="7"/>
    </row>
    <row r="14" spans="1:6" ht="15.75" x14ac:dyDescent="0.25">
      <c r="A14" s="5" t="s">
        <v>14</v>
      </c>
      <c r="B14" s="28">
        <f>7599548+7143340+6686487</f>
        <v>21429375</v>
      </c>
      <c r="C14" s="28">
        <f>+B25</f>
        <v>55033949</v>
      </c>
      <c r="D14" s="29">
        <f>+B14+C14</f>
        <v>76463324</v>
      </c>
      <c r="F14" s="7"/>
    </row>
    <row r="15" spans="1:6" ht="16.5" thickBot="1" x14ac:dyDescent="0.3">
      <c r="A15" s="6" t="s">
        <v>3</v>
      </c>
      <c r="B15" s="26">
        <f>107464402+109961703+118521899</f>
        <v>335948004</v>
      </c>
      <c r="C15" s="26">
        <f>+C25</f>
        <v>429345167</v>
      </c>
      <c r="D15" s="27">
        <f>+B15+C15</f>
        <v>765293171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>
        <f>77300+1452300</f>
        <v>1529600</v>
      </c>
      <c r="C19" s="13">
        <f>2356388+18096375+7767070</f>
        <v>28219833</v>
      </c>
      <c r="D19" s="14">
        <f>+B19+C19</f>
        <v>29749433</v>
      </c>
      <c r="E19" s="7"/>
      <c r="F19" s="7"/>
    </row>
    <row r="20" spans="1:6" ht="16.5" thickBot="1" x14ac:dyDescent="0.3">
      <c r="A20" s="15" t="s">
        <v>16</v>
      </c>
      <c r="B20" s="13">
        <v>102255</v>
      </c>
      <c r="C20" s="13">
        <f>7071400+6552656+2929368</f>
        <v>16553424</v>
      </c>
      <c r="D20" s="14">
        <f t="shared" ref="D20:D24" si="0">+B20+C20</f>
        <v>16655679</v>
      </c>
      <c r="E20" s="7"/>
      <c r="F20" s="7"/>
    </row>
    <row r="21" spans="1:6" s="2" customFormat="1" ht="16.5" thickBot="1" x14ac:dyDescent="0.3">
      <c r="A21" s="15" t="s">
        <v>19</v>
      </c>
      <c r="B21" s="13">
        <v>5937500</v>
      </c>
      <c r="C21" s="13">
        <f>16267+27500379+27464394</f>
        <v>54981040</v>
      </c>
      <c r="D21" s="14">
        <f t="shared" si="0"/>
        <v>60918540</v>
      </c>
      <c r="E21" s="7"/>
      <c r="F21" s="7"/>
    </row>
    <row r="22" spans="1:6" ht="63.75" thickBot="1" x14ac:dyDescent="0.3">
      <c r="A22" s="15" t="s">
        <v>12</v>
      </c>
      <c r="B22" s="13">
        <f>50454+65851+144837</f>
        <v>261142</v>
      </c>
      <c r="C22" s="13">
        <f>1823611+1427602+1367946</f>
        <v>4619159</v>
      </c>
      <c r="D22" s="14">
        <f t="shared" si="0"/>
        <v>4880301</v>
      </c>
      <c r="E22" s="7"/>
      <c r="F22" s="7"/>
    </row>
    <row r="23" spans="1:6" ht="45.75" customHeight="1" thickBot="1" x14ac:dyDescent="0.3">
      <c r="A23" s="15" t="s">
        <v>17</v>
      </c>
      <c r="B23" s="13"/>
      <c r="C23" s="13">
        <f>825954+826064+629128</f>
        <v>2281146</v>
      </c>
      <c r="D23" s="14">
        <f t="shared" si="0"/>
        <v>2281146</v>
      </c>
      <c r="E23" s="7"/>
      <c r="F23" s="7"/>
    </row>
    <row r="24" spans="1:6" s="2" customFormat="1" ht="45.75" customHeight="1" thickBot="1" x14ac:dyDescent="0.3">
      <c r="A24" s="15" t="s">
        <v>18</v>
      </c>
      <c r="B24" s="13">
        <f>47048852+77300+77300</f>
        <v>47203452</v>
      </c>
      <c r="C24" s="13">
        <f>309120974+10076417+3493174</f>
        <v>322690565</v>
      </c>
      <c r="D24" s="14">
        <f t="shared" si="0"/>
        <v>369894017</v>
      </c>
      <c r="E24" s="7"/>
      <c r="F24" s="7"/>
    </row>
    <row r="25" spans="1:6" ht="16.5" thickBot="1" x14ac:dyDescent="0.3">
      <c r="A25" s="16" t="s">
        <v>13</v>
      </c>
      <c r="B25" s="17">
        <f>SUM(B19:B24)</f>
        <v>55033949</v>
      </c>
      <c r="C25" s="17">
        <f>SUM(C19:C24)</f>
        <v>429345167</v>
      </c>
      <c r="D25" s="17">
        <f>SUM(D19:D24)</f>
        <v>484379116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28" spans="1:6" x14ac:dyDescent="0.25">
      <c r="A28" s="2"/>
      <c r="B28" s="2"/>
      <c r="C28" s="2"/>
      <c r="D28" s="2"/>
      <c r="E28" s="2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G13" sqref="G13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32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40" t="s">
        <v>23</v>
      </c>
      <c r="B6" s="41"/>
      <c r="C6" s="42"/>
      <c r="D6" s="10">
        <v>251</v>
      </c>
      <c r="E6" s="7"/>
      <c r="F6" s="7"/>
    </row>
    <row r="7" spans="1:6" ht="16.5" thickBot="1" x14ac:dyDescent="0.3">
      <c r="A7" s="43" t="s">
        <v>24</v>
      </c>
      <c r="B7" s="44"/>
      <c r="C7" s="45"/>
      <c r="D7" s="10">
        <v>189</v>
      </c>
      <c r="E7" s="7"/>
      <c r="F7" s="7"/>
    </row>
    <row r="8" spans="1:6" ht="16.5" thickBot="1" x14ac:dyDescent="0.3">
      <c r="A8" s="46" t="s">
        <v>2</v>
      </c>
      <c r="B8" s="47"/>
      <c r="C8" s="48"/>
      <c r="D8" s="10">
        <v>7</v>
      </c>
      <c r="E8" s="3"/>
      <c r="F8" s="7"/>
    </row>
    <row r="9" spans="1:6" ht="16.5" thickBot="1" x14ac:dyDescent="0.3">
      <c r="A9" s="46" t="s">
        <v>3</v>
      </c>
      <c r="B9" s="47"/>
      <c r="C9" s="48"/>
      <c r="D9" s="10">
        <f>+D7-D8</f>
        <v>182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356006659</v>
      </c>
      <c r="C13" s="31">
        <f>+C14+C15</f>
        <v>62232059</v>
      </c>
      <c r="D13" s="32">
        <f>+D14+D15</f>
        <v>418238718</v>
      </c>
      <c r="F13" s="7"/>
    </row>
    <row r="14" spans="1:6" ht="15.75" x14ac:dyDescent="0.25">
      <c r="A14" s="5" t="s">
        <v>14</v>
      </c>
      <c r="B14" s="28">
        <f>6960101+7800488+7800492</f>
        <v>22561081</v>
      </c>
      <c r="C14" s="28">
        <f>B25</f>
        <v>1340644</v>
      </c>
      <c r="D14" s="29">
        <f>+B14+C14</f>
        <v>23901725</v>
      </c>
      <c r="F14" s="7"/>
    </row>
    <row r="15" spans="1:6" ht="16.5" thickBot="1" x14ac:dyDescent="0.3">
      <c r="A15" s="6" t="s">
        <v>3</v>
      </c>
      <c r="B15" s="26">
        <f>110279092+109399881+113766605</f>
        <v>333445578</v>
      </c>
      <c r="C15" s="26">
        <f>+C25</f>
        <v>60891415</v>
      </c>
      <c r="D15" s="27">
        <f>+B15+C15</f>
        <v>394336993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>
        <f>77300+77300+77300</f>
        <v>231900</v>
      </c>
      <c r="C19" s="13">
        <f>3176011+108181+3421429</f>
        <v>6705621</v>
      </c>
      <c r="D19" s="14">
        <f>+B19+C19</f>
        <v>6937521</v>
      </c>
      <c r="E19" s="7"/>
      <c r="F19" s="7"/>
    </row>
    <row r="20" spans="1:6" ht="16.5" thickBot="1" x14ac:dyDescent="0.3">
      <c r="A20" s="15" t="s">
        <v>16</v>
      </c>
      <c r="B20" s="13"/>
      <c r="C20" s="13">
        <f>5303400+7992929+1200000</f>
        <v>14496329</v>
      </c>
      <c r="D20" s="14">
        <f t="shared" ref="D20:D24" si="0">+B20+C20</f>
        <v>14496329</v>
      </c>
      <c r="E20" s="7"/>
      <c r="F20" s="7"/>
    </row>
    <row r="21" spans="1:6" ht="16.5" thickBot="1" x14ac:dyDescent="0.3">
      <c r="A21" s="15" t="s">
        <v>19</v>
      </c>
      <c r="B21" s="13"/>
      <c r="C21" s="13">
        <f>523111+716676+1609911</f>
        <v>2849698</v>
      </c>
      <c r="D21" s="14">
        <f t="shared" si="0"/>
        <v>2849698</v>
      </c>
      <c r="E21" s="7"/>
      <c r="F21" s="7"/>
    </row>
    <row r="22" spans="1:6" ht="63.75" thickBot="1" x14ac:dyDescent="0.3">
      <c r="A22" s="15" t="s">
        <v>12</v>
      </c>
      <c r="B22" s="13">
        <f>56966+707940+111938</f>
        <v>876844</v>
      </c>
      <c r="C22" s="13">
        <f>1475085+7888007+1565165</f>
        <v>10928257</v>
      </c>
      <c r="D22" s="14">
        <f t="shared" si="0"/>
        <v>11805101</v>
      </c>
      <c r="E22" s="7"/>
      <c r="F22" s="7"/>
    </row>
    <row r="23" spans="1:6" ht="45.75" customHeight="1" thickBot="1" x14ac:dyDescent="0.3">
      <c r="A23" s="15" t="s">
        <v>17</v>
      </c>
      <c r="B23" s="13"/>
      <c r="C23" s="13">
        <f>623800+904376+534916</f>
        <v>2063092</v>
      </c>
      <c r="D23" s="14">
        <f t="shared" si="0"/>
        <v>2063092</v>
      </c>
      <c r="E23" s="7"/>
      <c r="F23" s="7"/>
    </row>
    <row r="24" spans="1:6" ht="45.75" customHeight="1" thickBot="1" x14ac:dyDescent="0.3">
      <c r="A24" s="15" t="s">
        <v>18</v>
      </c>
      <c r="B24" s="13">
        <f>77300+154600</f>
        <v>231900</v>
      </c>
      <c r="C24" s="13">
        <f>10454943+7844105+5549370</f>
        <v>23848418</v>
      </c>
      <c r="D24" s="14">
        <f t="shared" si="0"/>
        <v>24080318</v>
      </c>
      <c r="E24" s="7"/>
      <c r="F24" s="7"/>
    </row>
    <row r="25" spans="1:6" ht="16.5" thickBot="1" x14ac:dyDescent="0.3">
      <c r="A25" s="16" t="s">
        <v>13</v>
      </c>
      <c r="B25" s="17">
        <f>SUM(B19:B24)</f>
        <v>1340644</v>
      </c>
      <c r="C25" s="17">
        <f>SUM(C19:C24)</f>
        <v>60891415</v>
      </c>
      <c r="D25" s="17">
        <f>SUM(D19:D24)</f>
        <v>62232059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26" sqref="H26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6" x14ac:dyDescent="0.3">
      <c r="A2" s="7"/>
      <c r="B2" s="7"/>
      <c r="C2" s="7"/>
      <c r="D2" s="7"/>
      <c r="E2" s="7"/>
      <c r="F2" s="7"/>
    </row>
    <row r="3" spans="1:6" ht="15.75" x14ac:dyDescent="0.25">
      <c r="A3" s="8" t="s">
        <v>31</v>
      </c>
      <c r="B3" s="8"/>
      <c r="C3" s="4"/>
      <c r="D3" s="4"/>
      <c r="E3" s="7"/>
      <c r="F3" s="7"/>
    </row>
    <row r="4" spans="1:6" ht="16.149999999999999" thickBot="1" x14ac:dyDescent="0.35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40" t="s">
        <v>25</v>
      </c>
      <c r="B6" s="41"/>
      <c r="C6" s="42"/>
      <c r="D6" s="10"/>
      <c r="E6" s="7"/>
      <c r="F6" s="7"/>
    </row>
    <row r="7" spans="1:6" ht="16.5" thickBot="1" x14ac:dyDescent="0.3">
      <c r="A7" s="43" t="s">
        <v>26</v>
      </c>
      <c r="B7" s="44"/>
      <c r="C7" s="45"/>
      <c r="D7" s="10"/>
      <c r="E7" s="7"/>
      <c r="F7" s="7"/>
    </row>
    <row r="8" spans="1:6" ht="16.5" thickBot="1" x14ac:dyDescent="0.3">
      <c r="A8" s="46" t="s">
        <v>2</v>
      </c>
      <c r="B8" s="47"/>
      <c r="C8" s="48"/>
      <c r="D8" s="10"/>
      <c r="E8" s="3"/>
      <c r="F8" s="7"/>
    </row>
    <row r="9" spans="1:6" ht="16.5" thickBot="1" x14ac:dyDescent="0.3">
      <c r="A9" s="46" t="s">
        <v>3</v>
      </c>
      <c r="B9" s="47"/>
      <c r="C9" s="48"/>
      <c r="D9" s="10">
        <f>+D7-D8</f>
        <v>0</v>
      </c>
      <c r="E9" s="4"/>
      <c r="F9" s="7"/>
    </row>
    <row r="10" spans="1:6" ht="15.6" x14ac:dyDescent="0.3">
      <c r="A10" s="4"/>
      <c r="B10" s="4"/>
      <c r="C10" s="4"/>
      <c r="D10" s="4"/>
      <c r="E10" s="4"/>
      <c r="F10" s="7"/>
    </row>
    <row r="11" spans="1:6" ht="16.149999999999999" thickBot="1" x14ac:dyDescent="0.35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0</v>
      </c>
      <c r="C13" s="31">
        <f>+C14+C15</f>
        <v>0</v>
      </c>
      <c r="D13" s="32">
        <f>+D14+D15</f>
        <v>0</v>
      </c>
      <c r="F13" s="7"/>
    </row>
    <row r="14" spans="1:6" ht="15.75" x14ac:dyDescent="0.25">
      <c r="A14" s="5" t="s">
        <v>14</v>
      </c>
      <c r="B14" s="28"/>
      <c r="C14" s="28">
        <f>B25</f>
        <v>0</v>
      </c>
      <c r="D14" s="29">
        <f>+B14+C14</f>
        <v>0</v>
      </c>
      <c r="F14" s="7"/>
    </row>
    <row r="15" spans="1:6" ht="16.5" thickBot="1" x14ac:dyDescent="0.3">
      <c r="A15" s="6" t="s">
        <v>3</v>
      </c>
      <c r="B15" s="26"/>
      <c r="C15" s="26">
        <f>+C25</f>
        <v>0</v>
      </c>
      <c r="D15" s="27">
        <f>+B15+C15</f>
        <v>0</v>
      </c>
      <c r="F15" s="7"/>
    </row>
    <row r="16" spans="1:6" ht="15.6" x14ac:dyDescent="0.3">
      <c r="A16" s="4"/>
      <c r="B16" s="4"/>
      <c r="C16" s="4"/>
      <c r="D16" s="4"/>
      <c r="E16" s="7"/>
      <c r="F16" s="7"/>
    </row>
    <row r="17" spans="1:6" ht="16.149999999999999" thickBot="1" x14ac:dyDescent="0.35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/>
      <c r="C19" s="13"/>
      <c r="D19" s="14">
        <f>+B19+C19</f>
        <v>0</v>
      </c>
      <c r="E19" s="7"/>
      <c r="F19" s="7"/>
    </row>
    <row r="20" spans="1:6" ht="16.5" thickBot="1" x14ac:dyDescent="0.3">
      <c r="A20" s="15" t="s">
        <v>16</v>
      </c>
      <c r="B20" s="13"/>
      <c r="C20" s="13"/>
      <c r="D20" s="14">
        <f t="shared" ref="D20:D24" si="0">+B20+C20</f>
        <v>0</v>
      </c>
      <c r="E20" s="7"/>
      <c r="F20" s="7"/>
    </row>
    <row r="21" spans="1:6" ht="16.5" thickBot="1" x14ac:dyDescent="0.3">
      <c r="A21" s="15" t="s">
        <v>19</v>
      </c>
      <c r="B21" s="13"/>
      <c r="C21" s="13"/>
      <c r="D21" s="14">
        <f t="shared" si="0"/>
        <v>0</v>
      </c>
      <c r="E21" s="7"/>
      <c r="F21" s="7"/>
    </row>
    <row r="22" spans="1:6" ht="63.75" thickBot="1" x14ac:dyDescent="0.3">
      <c r="A22" s="15" t="s">
        <v>12</v>
      </c>
      <c r="B22" s="13"/>
      <c r="C22" s="13"/>
      <c r="D22" s="14">
        <f t="shared" si="0"/>
        <v>0</v>
      </c>
      <c r="E22" s="7"/>
      <c r="F22" s="7"/>
    </row>
    <row r="23" spans="1:6" ht="45.75" customHeight="1" thickBot="1" x14ac:dyDescent="0.3">
      <c r="A23" s="15" t="s">
        <v>17</v>
      </c>
      <c r="B23" s="13"/>
      <c r="C23" s="13"/>
      <c r="D23" s="14">
        <f t="shared" si="0"/>
        <v>0</v>
      </c>
      <c r="E23" s="7"/>
      <c r="F23" s="7"/>
    </row>
    <row r="24" spans="1:6" ht="45.75" customHeight="1" thickBot="1" x14ac:dyDescent="0.3">
      <c r="A24" s="15" t="s">
        <v>18</v>
      </c>
      <c r="B24" s="13"/>
      <c r="C24" s="13"/>
      <c r="D24" s="14">
        <f t="shared" si="0"/>
        <v>0</v>
      </c>
      <c r="E24" s="7"/>
      <c r="F24" s="7"/>
    </row>
    <row r="25" spans="1:6" ht="16.5" thickBot="1" x14ac:dyDescent="0.3">
      <c r="A25" s="16" t="s">
        <v>13</v>
      </c>
      <c r="B25" s="17">
        <f>SUM(B19:B24)</f>
        <v>0</v>
      </c>
      <c r="C25" s="17">
        <f>SUM(C19:C24)</f>
        <v>0</v>
      </c>
      <c r="D25" s="17">
        <f>SUM(D19:D24)</f>
        <v>0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14" sqref="B14:B15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75" x14ac:dyDescent="0.25">
      <c r="A2" s="7"/>
      <c r="B2" s="7"/>
      <c r="C2" s="7"/>
      <c r="D2" s="7"/>
      <c r="E2" s="7"/>
      <c r="F2" s="7"/>
    </row>
    <row r="3" spans="1:6" ht="15.75" x14ac:dyDescent="0.25">
      <c r="A3" s="8" t="s">
        <v>30</v>
      </c>
      <c r="B3" s="8"/>
      <c r="C3" s="4"/>
      <c r="D3" s="4"/>
      <c r="E3" s="7"/>
      <c r="F3" s="7"/>
    </row>
    <row r="4" spans="1:6" ht="16.5" thickBot="1" x14ac:dyDescent="0.3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40" t="s">
        <v>27</v>
      </c>
      <c r="B6" s="41"/>
      <c r="C6" s="42"/>
      <c r="D6" s="10"/>
      <c r="E6" s="7"/>
      <c r="F6" s="7"/>
    </row>
    <row r="7" spans="1:6" ht="16.5" thickBot="1" x14ac:dyDescent="0.3">
      <c r="A7" s="43" t="s">
        <v>28</v>
      </c>
      <c r="B7" s="44"/>
      <c r="C7" s="45"/>
      <c r="D7" s="10"/>
      <c r="E7" s="7"/>
      <c r="F7" s="7"/>
    </row>
    <row r="8" spans="1:6" ht="16.5" thickBot="1" x14ac:dyDescent="0.3">
      <c r="A8" s="46" t="s">
        <v>2</v>
      </c>
      <c r="B8" s="47"/>
      <c r="C8" s="48"/>
      <c r="D8" s="10"/>
      <c r="E8" s="3"/>
      <c r="F8" s="7"/>
    </row>
    <row r="9" spans="1:6" ht="16.5" thickBot="1" x14ac:dyDescent="0.3">
      <c r="A9" s="46" t="s">
        <v>3</v>
      </c>
      <c r="B9" s="47"/>
      <c r="C9" s="48"/>
      <c r="D9" s="10">
        <f>+D7-D8</f>
        <v>0</v>
      </c>
      <c r="E9" s="4"/>
      <c r="F9" s="7"/>
    </row>
    <row r="10" spans="1:6" ht="15.75" x14ac:dyDescent="0.25">
      <c r="A10" s="4"/>
      <c r="B10" s="4"/>
      <c r="C10" s="4"/>
      <c r="D10" s="4"/>
      <c r="E10" s="4"/>
      <c r="F10" s="7"/>
    </row>
    <row r="11" spans="1:6" ht="16.5" thickBot="1" x14ac:dyDescent="0.3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0</v>
      </c>
      <c r="C13" s="31">
        <f>+C14+C15</f>
        <v>0</v>
      </c>
      <c r="D13" s="32">
        <f>+D14+D15</f>
        <v>0</v>
      </c>
      <c r="F13" s="7"/>
    </row>
    <row r="14" spans="1:6" ht="15.75" x14ac:dyDescent="0.25">
      <c r="A14" s="5" t="s">
        <v>14</v>
      </c>
      <c r="B14" s="28"/>
      <c r="C14" s="28">
        <f>+B25</f>
        <v>0</v>
      </c>
      <c r="D14" s="29">
        <f>+B14+C14</f>
        <v>0</v>
      </c>
      <c r="F14" s="7"/>
    </row>
    <row r="15" spans="1:6" ht="16.5" thickBot="1" x14ac:dyDescent="0.3">
      <c r="A15" s="6" t="s">
        <v>3</v>
      </c>
      <c r="B15" s="26"/>
      <c r="C15" s="26">
        <f>+C25</f>
        <v>0</v>
      </c>
      <c r="D15" s="27">
        <f>+B15+C15</f>
        <v>0</v>
      </c>
      <c r="F15" s="7"/>
    </row>
    <row r="16" spans="1:6" ht="15.75" x14ac:dyDescent="0.25">
      <c r="A16" s="4"/>
      <c r="B16" s="4"/>
      <c r="C16" s="4"/>
      <c r="D16" s="4"/>
      <c r="E16" s="7"/>
      <c r="F16" s="7"/>
    </row>
    <row r="17" spans="1:6" ht="16.5" thickBot="1" x14ac:dyDescent="0.3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11" t="s">
        <v>9</v>
      </c>
      <c r="C18" s="11" t="s">
        <v>10</v>
      </c>
      <c r="D18" s="12" t="s">
        <v>6</v>
      </c>
      <c r="E18" s="7"/>
      <c r="F18" s="7"/>
    </row>
    <row r="19" spans="1:6" ht="32.25" thickBot="1" x14ac:dyDescent="0.3">
      <c r="A19" s="15" t="s">
        <v>11</v>
      </c>
      <c r="B19" s="13"/>
      <c r="C19" s="13"/>
      <c r="D19" s="14">
        <f>+B19+C19</f>
        <v>0</v>
      </c>
      <c r="E19" s="7"/>
      <c r="F19" s="7"/>
    </row>
    <row r="20" spans="1:6" ht="16.5" thickBot="1" x14ac:dyDescent="0.3">
      <c r="A20" s="15" t="s">
        <v>16</v>
      </c>
      <c r="B20" s="13"/>
      <c r="C20" s="13"/>
      <c r="D20" s="14">
        <f t="shared" ref="D20:D24" si="0">+B20+C20</f>
        <v>0</v>
      </c>
      <c r="E20" s="7"/>
      <c r="F20" s="7"/>
    </row>
    <row r="21" spans="1:6" ht="16.5" thickBot="1" x14ac:dyDescent="0.3">
      <c r="A21" s="15" t="s">
        <v>19</v>
      </c>
      <c r="B21" s="13"/>
      <c r="C21" s="13"/>
      <c r="D21" s="14">
        <f t="shared" si="0"/>
        <v>0</v>
      </c>
      <c r="E21" s="7"/>
      <c r="F21" s="7"/>
    </row>
    <row r="22" spans="1:6" ht="63.75" thickBot="1" x14ac:dyDescent="0.3">
      <c r="A22" s="15" t="s">
        <v>12</v>
      </c>
      <c r="B22" s="13"/>
      <c r="C22" s="13"/>
      <c r="D22" s="14">
        <f t="shared" si="0"/>
        <v>0</v>
      </c>
      <c r="E22" s="7"/>
      <c r="F22" s="7"/>
    </row>
    <row r="23" spans="1:6" ht="45.75" customHeight="1" thickBot="1" x14ac:dyDescent="0.3">
      <c r="A23" s="15" t="s">
        <v>17</v>
      </c>
      <c r="B23" s="13"/>
      <c r="C23" s="13"/>
      <c r="D23" s="14">
        <f t="shared" si="0"/>
        <v>0</v>
      </c>
      <c r="E23" s="7"/>
      <c r="F23" s="7"/>
    </row>
    <row r="24" spans="1:6" ht="45.75" customHeight="1" thickBot="1" x14ac:dyDescent="0.3">
      <c r="A24" s="15" t="s">
        <v>18</v>
      </c>
      <c r="B24" s="13"/>
      <c r="C24" s="13"/>
      <c r="D24" s="14">
        <f t="shared" si="0"/>
        <v>0</v>
      </c>
      <c r="E24" s="7"/>
      <c r="F24" s="7"/>
    </row>
    <row r="25" spans="1:6" ht="16.5" thickBot="1" x14ac:dyDescent="0.3">
      <c r="A25" s="16" t="s">
        <v>13</v>
      </c>
      <c r="B25" s="17">
        <f>SUM(B19:B24)</f>
        <v>0</v>
      </c>
      <c r="C25" s="17">
        <f>SUM(C19:C24)</f>
        <v>0</v>
      </c>
      <c r="D25" s="17">
        <f>SUM(D19:D24)</f>
        <v>0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E12" sqref="E12"/>
    </sheetView>
  </sheetViews>
  <sheetFormatPr defaultColWidth="9.140625" defaultRowHeight="15" x14ac:dyDescent="0.25"/>
  <cols>
    <col min="1" max="1" width="35.42578125" style="2" customWidth="1"/>
    <col min="2" max="2" width="16.85546875" style="2" customWidth="1"/>
    <col min="3" max="3" width="18.5703125" style="2" customWidth="1"/>
    <col min="4" max="4" width="15.85546875" style="2" customWidth="1"/>
    <col min="5" max="5" width="14.28515625" style="2" bestFit="1" customWidth="1"/>
    <col min="6" max="16384" width="9.140625" style="2"/>
  </cols>
  <sheetData>
    <row r="1" spans="1:6" ht="15.75" x14ac:dyDescent="0.25">
      <c r="A1" s="8" t="s">
        <v>15</v>
      </c>
    </row>
    <row r="2" spans="1:6" ht="15.75" x14ac:dyDescent="0.25">
      <c r="A2" s="7"/>
      <c r="B2" s="7"/>
      <c r="C2" s="7"/>
      <c r="D2" s="7"/>
      <c r="E2" s="7"/>
      <c r="F2" s="7"/>
    </row>
    <row r="3" spans="1:6" ht="15.75" x14ac:dyDescent="0.25">
      <c r="A3" s="8" t="s">
        <v>29</v>
      </c>
      <c r="B3" s="8"/>
      <c r="C3" s="4"/>
      <c r="D3" s="4"/>
      <c r="E3" s="7"/>
      <c r="F3" s="7"/>
    </row>
    <row r="4" spans="1:6" ht="16.5" thickBot="1" x14ac:dyDescent="0.3">
      <c r="A4" s="4"/>
      <c r="B4" s="4"/>
      <c r="C4" s="4"/>
      <c r="D4" s="4"/>
      <c r="E4" s="7"/>
      <c r="F4" s="7"/>
    </row>
    <row r="5" spans="1:6" ht="16.5" thickBot="1" x14ac:dyDescent="0.3">
      <c r="A5" s="22" t="s">
        <v>0</v>
      </c>
      <c r="B5" s="23"/>
      <c r="C5" s="24"/>
      <c r="D5" s="9" t="s">
        <v>1</v>
      </c>
      <c r="E5" s="7"/>
      <c r="F5" s="7"/>
    </row>
    <row r="6" spans="1:6" ht="16.5" thickBot="1" x14ac:dyDescent="0.3">
      <c r="A6" s="40" t="s">
        <v>20</v>
      </c>
      <c r="B6" s="41"/>
      <c r="C6" s="42"/>
      <c r="D6" s="10"/>
      <c r="E6" s="7"/>
      <c r="F6" s="7"/>
    </row>
    <row r="7" spans="1:6" ht="16.5" thickBot="1" x14ac:dyDescent="0.3">
      <c r="A7" s="43" t="s">
        <v>21</v>
      </c>
      <c r="B7" s="44"/>
      <c r="C7" s="45"/>
      <c r="D7" s="10"/>
      <c r="E7" s="7"/>
      <c r="F7" s="7"/>
    </row>
    <row r="8" spans="1:6" ht="16.5" thickBot="1" x14ac:dyDescent="0.3">
      <c r="A8" s="46" t="s">
        <v>2</v>
      </c>
      <c r="B8" s="47"/>
      <c r="C8" s="48"/>
      <c r="D8" s="39">
        <v>8</v>
      </c>
      <c r="E8" s="3"/>
      <c r="F8" s="7"/>
    </row>
    <row r="9" spans="1:6" ht="16.5" thickBot="1" x14ac:dyDescent="0.3">
      <c r="A9" s="46" t="s">
        <v>3</v>
      </c>
      <c r="B9" s="47"/>
      <c r="C9" s="48"/>
      <c r="D9" s="39">
        <v>182</v>
      </c>
      <c r="E9" s="4"/>
      <c r="F9" s="7"/>
    </row>
    <row r="10" spans="1:6" ht="15.75" x14ac:dyDescent="0.25">
      <c r="A10" s="4"/>
      <c r="B10" s="4"/>
      <c r="C10" s="4"/>
      <c r="D10" s="4"/>
      <c r="E10" s="4"/>
      <c r="F10" s="7"/>
    </row>
    <row r="11" spans="1:6" ht="16.5" thickBot="1" x14ac:dyDescent="0.3">
      <c r="A11" s="4"/>
      <c r="B11" s="4"/>
      <c r="C11" s="4"/>
      <c r="D11" s="4"/>
      <c r="E11" s="7"/>
      <c r="F11" s="7"/>
    </row>
    <row r="12" spans="1:6" ht="32.25" thickBot="1" x14ac:dyDescent="0.3">
      <c r="A12" s="19" t="s">
        <v>0</v>
      </c>
      <c r="B12" s="21" t="s">
        <v>4</v>
      </c>
      <c r="C12" s="21" t="s">
        <v>5</v>
      </c>
      <c r="D12" s="20" t="s">
        <v>6</v>
      </c>
      <c r="F12" s="7"/>
    </row>
    <row r="13" spans="1:6" ht="16.5" thickBot="1" x14ac:dyDescent="0.3">
      <c r="A13" s="30" t="s">
        <v>7</v>
      </c>
      <c r="B13" s="31">
        <f>+B14+B15</f>
        <v>713384038</v>
      </c>
      <c r="C13" s="31">
        <f>+C14+C15</f>
        <v>546611175</v>
      </c>
      <c r="D13" s="32">
        <f>+D14+D15</f>
        <v>1259995213</v>
      </c>
      <c r="F13" s="7"/>
    </row>
    <row r="14" spans="1:6" ht="15.75" x14ac:dyDescent="0.25">
      <c r="A14" s="5" t="s">
        <v>14</v>
      </c>
      <c r="B14" s="28">
        <f>+'2026 I. né.'!B14+'2026 II. né.'!B14+'2026 III. né.'!B14+'2026. IV. né.'!B14</f>
        <v>43990456</v>
      </c>
      <c r="C14" s="28">
        <f>+'2026 I. né.'!C14+'2026 II. né.'!C14+'2026 III. né.'!C14+'2026. IV. né.'!C14</f>
        <v>56374593</v>
      </c>
      <c r="D14" s="29">
        <f>+B14+C14</f>
        <v>100365049</v>
      </c>
      <c r="F14" s="7"/>
    </row>
    <row r="15" spans="1:6" ht="16.5" thickBot="1" x14ac:dyDescent="0.3">
      <c r="A15" s="6" t="s">
        <v>3</v>
      </c>
      <c r="B15" s="33">
        <f>+'2026 I. né.'!B15+'2026 II. né.'!B15+'2026 III. né.'!B15+'2026. IV. né.'!B15</f>
        <v>669393582</v>
      </c>
      <c r="C15" s="33">
        <f>+'2026 I. né.'!C15+'2026 II. né.'!C15+'2026 III. né.'!C15+'2026. IV. né.'!C15</f>
        <v>490236582</v>
      </c>
      <c r="D15" s="27">
        <f>+B15+C15</f>
        <v>1159630164</v>
      </c>
      <c r="F15" s="7"/>
    </row>
    <row r="16" spans="1:6" ht="15.75" x14ac:dyDescent="0.25">
      <c r="A16" s="4"/>
      <c r="B16" s="4"/>
      <c r="C16" s="4"/>
      <c r="D16" s="4"/>
      <c r="E16" s="7"/>
      <c r="F16" s="7"/>
    </row>
    <row r="17" spans="1:6" ht="16.5" thickBot="1" x14ac:dyDescent="0.3">
      <c r="A17" s="4"/>
      <c r="B17" s="4"/>
      <c r="C17" s="4"/>
      <c r="D17" s="4"/>
      <c r="E17" s="7"/>
      <c r="F17" s="7"/>
    </row>
    <row r="18" spans="1:6" ht="32.25" thickBot="1" x14ac:dyDescent="0.3">
      <c r="A18" s="11" t="s">
        <v>8</v>
      </c>
      <c r="B18" s="35" t="s">
        <v>9</v>
      </c>
      <c r="C18" s="35" t="s">
        <v>10</v>
      </c>
      <c r="D18" s="37" t="s">
        <v>6</v>
      </c>
      <c r="E18" s="7"/>
      <c r="F18" s="7"/>
    </row>
    <row r="19" spans="1:6" ht="32.25" thickBot="1" x14ac:dyDescent="0.3">
      <c r="A19" s="15" t="s">
        <v>11</v>
      </c>
      <c r="B19" s="36">
        <f>+'2026 I. né.'!B19+'2026 II. né.'!B19+'2026 III. né.'!B19+'2026. IV. né.'!B19</f>
        <v>1761500</v>
      </c>
      <c r="C19" s="36">
        <f>+'2026 I. né.'!C19+'2026 II. né.'!C19+'2026 III. né.'!C19+'2026. IV. né.'!C19</f>
        <v>34925454</v>
      </c>
      <c r="D19" s="38">
        <f>+B19+C19</f>
        <v>36686954</v>
      </c>
      <c r="E19" s="7"/>
      <c r="F19" s="7"/>
    </row>
    <row r="20" spans="1:6" ht="16.5" thickBot="1" x14ac:dyDescent="0.3">
      <c r="A20" s="15" t="s">
        <v>16</v>
      </c>
      <c r="B20" s="36">
        <f>+'2026 I. né.'!B20+'2026 II. né.'!B20+'2026 III. né.'!B20+'2026. IV. né.'!B20</f>
        <v>102255</v>
      </c>
      <c r="C20" s="36">
        <f>+'2026 I. né.'!C20+'2026 II. né.'!C20+'2026 III. né.'!C20+'2026. IV. né.'!C20</f>
        <v>31049753</v>
      </c>
      <c r="D20" s="38">
        <f t="shared" ref="D20:D24" si="0">+B20+C20</f>
        <v>31152008</v>
      </c>
      <c r="E20" s="7"/>
      <c r="F20" s="7"/>
    </row>
    <row r="21" spans="1:6" ht="16.5" thickBot="1" x14ac:dyDescent="0.3">
      <c r="A21" s="15" t="s">
        <v>19</v>
      </c>
      <c r="B21" s="36">
        <f>+'2026 I. né.'!B21+'2026 II. né.'!B21+'2026 III. né.'!B21+'2026. IV. né.'!B21</f>
        <v>5937500</v>
      </c>
      <c r="C21" s="36">
        <f>+'2026 I. né.'!C21+'2026 II. né.'!C21+'2026 III. né.'!C21+'2026. IV. né.'!C21</f>
        <v>57830738</v>
      </c>
      <c r="D21" s="38">
        <f t="shared" si="0"/>
        <v>63768238</v>
      </c>
      <c r="E21" s="7"/>
      <c r="F21" s="7"/>
    </row>
    <row r="22" spans="1:6" ht="63.75" thickBot="1" x14ac:dyDescent="0.3">
      <c r="A22" s="15" t="s">
        <v>12</v>
      </c>
      <c r="B22" s="36">
        <f>+'2026 I. né.'!B22+'2026 II. né.'!B22+'2026 III. né.'!B22+'2026. IV. né.'!B22</f>
        <v>1137986</v>
      </c>
      <c r="C22" s="36">
        <f>+'2026 I. né.'!C22+'2026 II. né.'!C22+'2026 III. né.'!C22+'2026. IV. né.'!C22</f>
        <v>15547416</v>
      </c>
      <c r="D22" s="38">
        <f t="shared" si="0"/>
        <v>16685402</v>
      </c>
      <c r="E22" s="7"/>
      <c r="F22" s="7"/>
    </row>
    <row r="23" spans="1:6" ht="45.75" customHeight="1" thickBot="1" x14ac:dyDescent="0.3">
      <c r="A23" s="15" t="s">
        <v>17</v>
      </c>
      <c r="B23" s="36">
        <f>+'2026 I. né.'!B23+'2026 II. né.'!B23+'2026 III. né.'!B23+'2026. IV. né.'!B23</f>
        <v>0</v>
      </c>
      <c r="C23" s="36">
        <f>+'2026 I. né.'!C23+'2026 II. né.'!C23+'2026 III. né.'!C23+'2026. IV. né.'!C23</f>
        <v>4344238</v>
      </c>
      <c r="D23" s="38">
        <f t="shared" si="0"/>
        <v>4344238</v>
      </c>
      <c r="E23" s="7"/>
      <c r="F23" s="7"/>
    </row>
    <row r="24" spans="1:6" ht="45.75" customHeight="1" thickBot="1" x14ac:dyDescent="0.3">
      <c r="A24" s="15" t="s">
        <v>18</v>
      </c>
      <c r="B24" s="36">
        <f>+'2026 I. né.'!B24+'2026 II. né.'!B24+'2026 III. né.'!B24+'2026. IV. né.'!B24</f>
        <v>47435352</v>
      </c>
      <c r="C24" s="36">
        <f>+'2026 I. né.'!C24+'2026 II. né.'!C24+'2026 III. né.'!C24+'2026. IV. né.'!C24</f>
        <v>346538983</v>
      </c>
      <c r="D24" s="38">
        <f t="shared" si="0"/>
        <v>393974335</v>
      </c>
      <c r="E24" s="7"/>
      <c r="F24" s="7"/>
    </row>
    <row r="25" spans="1:6" ht="16.5" thickBot="1" x14ac:dyDescent="0.3">
      <c r="A25" s="16" t="s">
        <v>13</v>
      </c>
      <c r="B25" s="17">
        <f>SUM(B19:B24)</f>
        <v>56374593</v>
      </c>
      <c r="C25" s="17">
        <f>SUM(C19:C24)</f>
        <v>490236582</v>
      </c>
      <c r="D25" s="34">
        <f>SUM(D19:D24)</f>
        <v>546611175</v>
      </c>
      <c r="E25" s="7"/>
      <c r="F25" s="7"/>
    </row>
    <row r="26" spans="1:6" ht="15.75" x14ac:dyDescent="0.25">
      <c r="A26" s="7"/>
      <c r="B26" s="7"/>
      <c r="C26" s="7"/>
      <c r="D26" s="7"/>
      <c r="E26" s="7"/>
      <c r="F26" s="7"/>
    </row>
    <row r="27" spans="1:6" ht="15.75" x14ac:dyDescent="0.25">
      <c r="A27" s="7"/>
      <c r="B27" s="7"/>
      <c r="C27" s="7"/>
      <c r="D27" s="18"/>
      <c r="E27" s="7"/>
      <c r="F27" s="7"/>
    </row>
    <row r="37" spans="1:1" x14ac:dyDescent="0.25">
      <c r="A37" s="25"/>
    </row>
  </sheetData>
  <mergeCells count="4">
    <mergeCell ref="A6:C6"/>
    <mergeCell ref="A7:C7"/>
    <mergeCell ref="A8:C8"/>
    <mergeCell ref="A9:C9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2026 I. né.</vt:lpstr>
      <vt:lpstr>2026 II. né.</vt:lpstr>
      <vt:lpstr>2026 III. né.</vt:lpstr>
      <vt:lpstr>2026. IV. né.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varga.dorottya</dc:creator>
  <cp:lastModifiedBy>vidu.anita</cp:lastModifiedBy>
  <cp:lastPrinted>2026-07-15T06:35:26Z</cp:lastPrinted>
  <dcterms:created xsi:type="dcterms:W3CDTF">2021-07-08T12:25:53Z</dcterms:created>
  <dcterms:modified xsi:type="dcterms:W3CDTF">2026-07-20T11:39:38Z</dcterms:modified>
</cp:coreProperties>
</file>